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004\3 NO2\finalno\"/>
    </mc:Choice>
  </mc:AlternateContent>
  <xr:revisionPtr revIDLastSave="0" documentId="13_ncr:1_{DE7E5696-228D-484A-A8B5-11A47C5AA3A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NO2 concentration" sheetId="4" r:id="rId1"/>
    <sheet name="NO2 % of population" sheetId="5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4" l="1"/>
  <c r="X28" i="4"/>
  <c r="X27" i="4"/>
  <c r="W29" i="4"/>
  <c r="W28" i="4"/>
  <c r="W27" i="4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E20" i="5"/>
  <c r="X29" i="5"/>
  <c r="X24" i="5" s="1"/>
  <c r="W29" i="5"/>
  <c r="W25" i="5" s="1"/>
  <c r="W30" i="5"/>
  <c r="X30" i="5"/>
  <c r="C20" i="5"/>
  <c r="W24" i="5" l="1"/>
  <c r="X25" i="5"/>
  <c r="V29" i="4"/>
  <c r="V28" i="4"/>
  <c r="V27" i="4"/>
  <c r="V25" i="5" l="1"/>
  <c r="V30" i="5"/>
  <c r="V29" i="5"/>
  <c r="V24" i="5" s="1"/>
  <c r="B20" i="5"/>
  <c r="U29" i="5" l="1"/>
  <c r="U29" i="4" l="1"/>
  <c r="U28" i="4"/>
  <c r="U27" i="4"/>
  <c r="T29" i="4" l="1"/>
  <c r="T28" i="4"/>
  <c r="T27" i="4"/>
  <c r="T29" i="5"/>
  <c r="T30" i="5" s="1"/>
  <c r="T25" i="5" l="1"/>
  <c r="T24" i="5"/>
  <c r="S29" i="5" l="1"/>
  <c r="S25" i="5" s="1"/>
  <c r="R29" i="5"/>
  <c r="R26" i="5" s="1"/>
  <c r="Q29" i="5"/>
  <c r="Q26" i="5" s="1"/>
  <c r="P29" i="5"/>
  <c r="P25" i="5" s="1"/>
  <c r="E29" i="5"/>
  <c r="O29" i="5"/>
  <c r="O26" i="5" s="1"/>
  <c r="O24" i="5" l="1"/>
  <c r="R24" i="5"/>
  <c r="S24" i="5"/>
  <c r="Q24" i="5"/>
  <c r="R25" i="5"/>
  <c r="P24" i="5"/>
  <c r="S29" i="4"/>
  <c r="S28" i="4"/>
  <c r="S27" i="4"/>
  <c r="U24" i="5" l="1"/>
  <c r="U30" i="5"/>
  <c r="S30" i="5"/>
  <c r="R30" i="5" l="1"/>
  <c r="R29" i="4"/>
  <c r="R28" i="4"/>
  <c r="R27" i="4"/>
  <c r="Q30" i="5" l="1"/>
  <c r="Q29" i="4"/>
  <c r="Q28" i="4"/>
  <c r="Q27" i="4"/>
  <c r="P30" i="5" l="1"/>
  <c r="O30" i="5"/>
  <c r="O29" i="4" l="1"/>
  <c r="P29" i="4"/>
  <c r="O28" i="4"/>
  <c r="P28" i="4"/>
  <c r="O27" i="4"/>
  <c r="P27" i="4"/>
  <c r="L28" i="5" l="1"/>
  <c r="G28" i="5"/>
  <c r="F28" i="5"/>
  <c r="E28" i="5"/>
  <c r="N29" i="5"/>
  <c r="N25" i="5" s="1"/>
  <c r="M29" i="5"/>
  <c r="M25" i="5" s="1"/>
  <c r="L29" i="5"/>
  <c r="K29" i="5"/>
  <c r="K24" i="5" s="1"/>
  <c r="J29" i="5"/>
  <c r="J25" i="5" s="1"/>
  <c r="I29" i="5"/>
  <c r="I26" i="5" s="1"/>
  <c r="H29" i="5"/>
  <c r="H26" i="5" s="1"/>
  <c r="G29" i="5"/>
  <c r="G27" i="5" s="1"/>
  <c r="F29" i="5"/>
  <c r="F25" i="5" s="1"/>
  <c r="L24" i="5" l="1"/>
  <c r="L27" i="5"/>
  <c r="F30" i="5"/>
  <c r="L30" i="5"/>
  <c r="N30" i="5"/>
  <c r="E30" i="5"/>
  <c r="G30" i="5"/>
  <c r="G24" i="5"/>
  <c r="G25" i="5"/>
  <c r="J30" i="5"/>
  <c r="M30" i="5"/>
  <c r="K30" i="5"/>
  <c r="H30" i="5"/>
  <c r="H24" i="5"/>
  <c r="I30" i="5"/>
  <c r="K25" i="5"/>
  <c r="M26" i="5"/>
  <c r="F26" i="5"/>
  <c r="N24" i="5"/>
  <c r="E25" i="5"/>
  <c r="E27" i="5"/>
  <c r="F24" i="5"/>
  <c r="I24" i="5"/>
  <c r="M24" i="5"/>
  <c r="I25" i="5"/>
  <c r="J24" i="5"/>
  <c r="E24" i="5"/>
  <c r="M29" i="4" l="1"/>
  <c r="N29" i="4"/>
  <c r="M28" i="4"/>
  <c r="N28" i="4"/>
  <c r="M27" i="4"/>
  <c r="N27" i="4"/>
  <c r="L29" i="4" l="1"/>
  <c r="K29" i="4"/>
  <c r="J29" i="4"/>
  <c r="I29" i="4"/>
  <c r="H29" i="4"/>
  <c r="G29" i="4"/>
  <c r="F29" i="4"/>
  <c r="E29" i="4"/>
  <c r="L28" i="4"/>
  <c r="K28" i="4"/>
  <c r="J28" i="4"/>
  <c r="I28" i="4"/>
  <c r="H28" i="4"/>
  <c r="G28" i="4"/>
  <c r="F28" i="4"/>
  <c r="E28" i="4"/>
  <c r="L27" i="4"/>
  <c r="K27" i="4"/>
  <c r="J27" i="4"/>
  <c r="I27" i="4"/>
  <c r="H27" i="4"/>
  <c r="G27" i="4"/>
  <c r="F27" i="4"/>
  <c r="E27" i="4"/>
</calcChain>
</file>

<file path=xl/sharedStrings.xml><?xml version="1.0" encoding="utf-8"?>
<sst xmlns="http://schemas.openxmlformats.org/spreadsheetml/2006/main" count="120" uniqueCount="68">
  <si>
    <t>average</t>
  </si>
  <si>
    <t>10 percentile</t>
  </si>
  <si>
    <t>90 percentile</t>
  </si>
  <si>
    <t>LV</t>
  </si>
  <si>
    <t>гранична вредност</t>
  </si>
  <si>
    <t>просечна вредност</t>
  </si>
  <si>
    <t>Скопје
Skopje</t>
  </si>
  <si>
    <t>Велес
Veles</t>
  </si>
  <si>
    <t>Тетово
Tetovo</t>
  </si>
  <si>
    <t>Куманово
Kumanovo</t>
  </si>
  <si>
    <t>Кочани
Kochani</t>
  </si>
  <si>
    <t>Кичево
Kichevo</t>
  </si>
  <si>
    <t>Битола
Bitola</t>
  </si>
  <si>
    <t>Кавадарци
Kavadarci</t>
  </si>
  <si>
    <t>Статистика
Statistics</t>
  </si>
  <si>
    <t>Лисиче/Lisiche</t>
  </si>
  <si>
    <t>Карпош/Karpos</t>
  </si>
  <si>
    <t>Центар/Centar</t>
  </si>
  <si>
    <t>Гази Баба/Gazi Baba</t>
  </si>
  <si>
    <t>Ректорат/Rektorat</t>
  </si>
  <si>
    <t>Велес 1/Veles 1</t>
  </si>
  <si>
    <t>Велес 2/Veles 2</t>
  </si>
  <si>
    <t>Тетово/Tetovo</t>
  </si>
  <si>
    <t>Куманово/Kumanovo</t>
  </si>
  <si>
    <t>Кочани/Kochani</t>
  </si>
  <si>
    <t>Кичево/Kichevo</t>
  </si>
  <si>
    <t>Битола 1/Bitola 1</t>
  </si>
  <si>
    <t>Битола 2/Bitola 2</t>
  </si>
  <si>
    <t>Кавадарци/Kavadarci</t>
  </si>
  <si>
    <r>
      <rPr>
        <sz val="10"/>
        <color theme="1"/>
        <rFont val="Symbol"/>
        <family val="1"/>
        <charset val="2"/>
      </rPr>
      <t>m</t>
    </r>
    <r>
      <rPr>
        <sz val="10"/>
        <color indexed="8"/>
        <rFont val="Calibri"/>
        <family val="2"/>
        <charset val="204"/>
        <scheme val="minor"/>
      </rPr>
      <t>g/m</t>
    </r>
    <r>
      <rPr>
        <vertAlign val="superscript"/>
        <sz val="10"/>
        <color indexed="8"/>
        <rFont val="Calibri"/>
        <family val="2"/>
        <charset val="204"/>
        <scheme val="minor"/>
      </rPr>
      <t>3</t>
    </r>
  </si>
  <si>
    <t>Град
City</t>
  </si>
  <si>
    <t>Единица
Unit</t>
  </si>
  <si>
    <t>Мониторинг станица
Monitoring station</t>
  </si>
  <si>
    <r>
      <t>m</t>
    </r>
    <r>
      <rPr>
        <sz val="10"/>
        <color indexed="8"/>
        <rFont val="Arial"/>
        <family val="2"/>
        <charset val="204"/>
      </rPr>
      <t>g/m</t>
    </r>
    <r>
      <rPr>
        <vertAlign val="superscript"/>
        <sz val="10"/>
        <color indexed="8"/>
        <rFont val="Arial"/>
        <family val="2"/>
        <charset val="204"/>
      </rPr>
      <t>3</t>
    </r>
  </si>
  <si>
    <t>total</t>
  </si>
  <si>
    <t>exposed</t>
  </si>
  <si>
    <t xml:space="preserve">% of total population exposed to NO2 concentrations </t>
  </si>
  <si>
    <t>0 - 26</t>
  </si>
  <si>
    <t>26 - 32</t>
  </si>
  <si>
    <t>32 - 40</t>
  </si>
  <si>
    <t>&gt; 40</t>
  </si>
  <si>
    <r>
      <t>Table 1:</t>
    </r>
    <r>
      <rPr>
        <b/>
        <sz val="12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Calibri"/>
        <family val="2"/>
        <charset val="204"/>
        <scheme val="minor"/>
      </rPr>
      <t>Mean annual concentration of NO</t>
    </r>
    <r>
      <rPr>
        <b/>
        <vertAlign val="subscript"/>
        <sz val="11"/>
        <color indexed="8"/>
        <rFont val="Calibri"/>
        <family val="2"/>
        <charset val="204"/>
        <scheme val="minor"/>
      </rPr>
      <t>2</t>
    </r>
    <r>
      <rPr>
        <b/>
        <sz val="11"/>
        <color indexed="8"/>
        <rFont val="Calibri"/>
        <family val="2"/>
        <charset val="204"/>
        <scheme val="minor"/>
      </rPr>
      <t xml:space="preserve"> (annual limit value is 40 µg/m</t>
    </r>
    <r>
      <rPr>
        <b/>
        <vertAlign val="superscript"/>
        <sz val="11"/>
        <color indexed="8"/>
        <rFont val="Calibri"/>
        <family val="2"/>
        <charset val="204"/>
        <scheme val="minor"/>
      </rPr>
      <t xml:space="preserve">3 </t>
    </r>
    <r>
      <rPr>
        <b/>
        <sz val="11"/>
        <color indexed="8"/>
        <rFont val="Calibri"/>
        <family val="2"/>
        <charset val="204"/>
        <scheme val="minor"/>
      </rPr>
      <t>)</t>
    </r>
  </si>
  <si>
    <r>
      <t>Табела 1. Просечна годишна концентрација на NO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 xml:space="preserve"> (годишна гранична вредност е 40 mg/m</t>
    </r>
    <r>
      <rPr>
        <b/>
        <vertAlign val="superscript"/>
        <sz val="11"/>
        <rFont val="Calibri"/>
        <family val="2"/>
        <charset val="204"/>
        <scheme val="minor"/>
      </rPr>
      <t>3</t>
    </r>
    <r>
      <rPr>
        <b/>
        <sz val="11"/>
        <rFont val="Calibri"/>
        <family val="2"/>
        <charset val="204"/>
        <scheme val="minor"/>
      </rPr>
      <t>)</t>
    </r>
  </si>
  <si>
    <r>
      <t>Табела 1.Процент од популацијата изложени на NO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 xml:space="preserve"> годишни концентрации во урбани области</t>
    </r>
  </si>
  <si>
    <r>
      <t>Table 1:</t>
    </r>
    <r>
      <rPr>
        <b/>
        <sz val="12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Calibri"/>
        <family val="2"/>
        <charset val="204"/>
        <scheme val="minor"/>
      </rPr>
      <t>Percentage of population exposed at NO</t>
    </r>
    <r>
      <rPr>
        <b/>
        <vertAlign val="subscript"/>
        <sz val="11"/>
        <color indexed="8"/>
        <rFont val="Calibri"/>
        <family val="2"/>
        <charset val="204"/>
        <scheme val="minor"/>
      </rPr>
      <t xml:space="preserve">2 </t>
    </r>
    <r>
      <rPr>
        <b/>
        <sz val="11"/>
        <color indexed="8"/>
        <rFont val="Calibri"/>
        <family val="2"/>
        <charset val="204"/>
        <scheme val="minor"/>
      </rPr>
      <t>annual concentrations in urban areas</t>
    </r>
  </si>
  <si>
    <t>Вкупно
Total</t>
  </si>
  <si>
    <t>Дозволено надминување
Annual limit value</t>
  </si>
  <si>
    <t>изложено население</t>
  </si>
  <si>
    <t>вкупно население</t>
  </si>
  <si>
    <t>% од вкупното население изложено на концентрации на NO2</t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</si>
  <si>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</t>
    </r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</si>
  <si>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Planning, State statistical Office</t>
    </r>
  </si>
  <si>
    <t>Извор на податоци: Македонски информативен центар за животна средина, Државен завод за статистика</t>
  </si>
  <si>
    <t>Извор на податоци: Македонски информативен центар за животна средина</t>
  </si>
  <si>
    <t>Гостивар
Gostvar</t>
  </si>
  <si>
    <t>Гостивар/Gostivar</t>
  </si>
  <si>
    <t>Струмица
Strumica</t>
  </si>
  <si>
    <t>Струмица/Strumica</t>
  </si>
  <si>
    <t>Гевгелија
Gevgelija</t>
  </si>
  <si>
    <t>Број на население (Попис 2002)
Number of population (Census 2002)</t>
  </si>
  <si>
    <t>Број на население (Попис 2021)
Number of population (Census 2021)</t>
  </si>
  <si>
    <t>Берово
Berovo</t>
  </si>
  <si>
    <t>Прилеп
Prilep</t>
  </si>
  <si>
    <t>Охрид
Ohrid</t>
  </si>
  <si>
    <t>Гевгелија/Gevgelija</t>
  </si>
  <si>
    <t>Берово/Berovo</t>
  </si>
  <si>
    <t>Прилеп/Prilep</t>
  </si>
  <si>
    <t>Охрид/Ohrid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</si>
</sst>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Symbol"/>
      <family val="1"/>
      <charset val="2"/>
    </font>
    <font>
      <sz val="10"/>
      <color indexed="8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bscript"/>
      <sz val="11"/>
      <name val="Calibri"/>
      <family val="2"/>
      <charset val="204"/>
      <scheme val="minor"/>
    </font>
    <font>
      <b/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vertAlign val="subscript"/>
      <sz val="11"/>
      <color indexed="8"/>
      <name val="Calibri"/>
      <family val="2"/>
      <charset val="204"/>
      <scheme val="minor"/>
    </font>
    <font>
      <b/>
      <vertAlign val="superscript"/>
      <sz val="11"/>
      <color indexed="8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28" fillId="0" borderId="0"/>
  </cellStyleXfs>
  <cellXfs count="10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9" fontId="3" fillId="0" borderId="4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2" applyFont="1"/>
    <xf numFmtId="0" fontId="11" fillId="0" borderId="2" xfId="1" applyFont="1" applyBorder="1" applyAlignment="1">
      <alignment horizontal="left"/>
    </xf>
    <xf numFmtId="0" fontId="11" fillId="0" borderId="2" xfId="2" applyFont="1" applyBorder="1" applyAlignment="1">
      <alignment horizontal="center"/>
    </xf>
    <xf numFmtId="0" fontId="11" fillId="0" borderId="4" xfId="1" applyFont="1" applyBorder="1" applyAlignment="1">
      <alignment horizontal="left"/>
    </xf>
    <xf numFmtId="0" fontId="11" fillId="0" borderId="4" xfId="2" applyFont="1" applyBorder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3" fillId="0" borderId="2" xfId="0" applyFont="1" applyBorder="1"/>
    <xf numFmtId="0" fontId="12" fillId="0" borderId="3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9" fontId="3" fillId="0" borderId="6" xfId="0" applyNumberFormat="1" applyFont="1" applyBorder="1"/>
    <xf numFmtId="0" fontId="3" fillId="0" borderId="6" xfId="0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justify"/>
    </xf>
    <xf numFmtId="0" fontId="20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4" fillId="0" borderId="4" xfId="2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7" fillId="0" borderId="0" xfId="0" applyFont="1"/>
    <xf numFmtId="0" fontId="2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0" fontId="3" fillId="0" borderId="8" xfId="0" applyFont="1" applyBorder="1"/>
    <xf numFmtId="0" fontId="29" fillId="0" borderId="7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1" fillId="0" borderId="4" xfId="0" applyFont="1" applyBorder="1"/>
    <xf numFmtId="0" fontId="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2" fillId="0" borderId="7" xfId="1" applyFont="1" applyBorder="1" applyAlignment="1">
      <alignment horizontal="center" wrapText="1"/>
    </xf>
    <xf numFmtId="0" fontId="12" fillId="0" borderId="8" xfId="1" applyFont="1" applyBorder="1" applyAlignment="1">
      <alignment horizontal="center" wrapText="1"/>
    </xf>
    <xf numFmtId="0" fontId="12" fillId="0" borderId="8" xfId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1" fillId="0" borderId="6" xfId="1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2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/>
    </xf>
    <xf numFmtId="0" fontId="11" fillId="0" borderId="8" xfId="2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27" fillId="0" borderId="8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0" fontId="29" fillId="0" borderId="3" xfId="0" applyFont="1" applyBorder="1" applyAlignment="1">
      <alignment wrapText="1"/>
    </xf>
    <xf numFmtId="0" fontId="29" fillId="0" borderId="5" xfId="0" applyFont="1" applyBorder="1" applyAlignment="1">
      <alignment wrapText="1"/>
    </xf>
    <xf numFmtId="0" fontId="20" fillId="0" borderId="6" xfId="0" applyFont="1" applyBorder="1" applyAlignment="1">
      <alignment horizontal="center" vertical="center"/>
    </xf>
    <xf numFmtId="0" fontId="1" fillId="0" borderId="6" xfId="0" applyFont="1" applyBorder="1"/>
    <xf numFmtId="0" fontId="4" fillId="0" borderId="6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2" fontId="4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</cellXfs>
  <cellStyles count="4">
    <cellStyle name="Normal" xfId="0" builtinId="0"/>
    <cellStyle name="Normal_AIR indikatori - 2008" xfId="1" xr:uid="{00000000-0005-0000-0000-000001000000}"/>
    <cellStyle name="Normal_AIR indikatori - new" xfId="2" xr:uid="{00000000-0005-0000-0000-000002000000}"/>
    <cellStyle name="Standard 2 2" xfId="3" xr:uid="{00000000-0005-0000-0000-000003000000}"/>
  </cellStyles>
  <dxfs count="0"/>
  <tableStyles count="0" defaultTableStyle="TableStyleMedium2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6027628620305348"/>
          <c:w val="0.86617210533453204"/>
          <c:h val="0.75903768081127743"/>
        </c:manualLayout>
      </c:layout>
      <c:areaChart>
        <c:grouping val="standard"/>
        <c:varyColors val="0"/>
        <c:ser>
          <c:idx val="4"/>
          <c:order val="2"/>
          <c:tx>
            <c:strRef>
              <c:f>'NO2 concentration'!$B$29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'NO2 concentration'!$E$29:$X$29</c:f>
              <c:numCache>
                <c:formatCode>General</c:formatCode>
                <c:ptCount val="20"/>
                <c:pt idx="0">
                  <c:v>62.698</c:v>
                </c:pt>
                <c:pt idx="1">
                  <c:v>52.05</c:v>
                </c:pt>
                <c:pt idx="2">
                  <c:v>52.808</c:v>
                </c:pt>
                <c:pt idx="3">
                  <c:v>41.881</c:v>
                </c:pt>
                <c:pt idx="4">
                  <c:v>37.485999999999997</c:v>
                </c:pt>
                <c:pt idx="5">
                  <c:v>29.722000000000001</c:v>
                </c:pt>
                <c:pt idx="6">
                  <c:v>22</c:v>
                </c:pt>
                <c:pt idx="7">
                  <c:v>42.8</c:v>
                </c:pt>
                <c:pt idx="8">
                  <c:v>38.533999999999999</c:v>
                </c:pt>
                <c:pt idx="9">
                  <c:v>33.655000000000001</c:v>
                </c:pt>
                <c:pt idx="10">
                  <c:v>34.047999999999995</c:v>
                </c:pt>
                <c:pt idx="11">
                  <c:v>28.164999999999999</c:v>
                </c:pt>
                <c:pt idx="12">
                  <c:v>33.450000000000003</c:v>
                </c:pt>
                <c:pt idx="13">
                  <c:v>37.238</c:v>
                </c:pt>
                <c:pt idx="14">
                  <c:v>30.770000000000003</c:v>
                </c:pt>
                <c:pt idx="15">
                  <c:v>29.173999999999999</c:v>
                </c:pt>
                <c:pt idx="16">
                  <c:v>27.146999999999998</c:v>
                </c:pt>
                <c:pt idx="17">
                  <c:v>27.86</c:v>
                </c:pt>
                <c:pt idx="18">
                  <c:v>28.535</c:v>
                </c:pt>
                <c:pt idx="19">
                  <c:v>19.647000000000006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7-4A9F-BA4B-579C5F6C7B32}"/>
            </c:ext>
          </c:extLst>
        </c:ser>
        <c:ser>
          <c:idx val="5"/>
          <c:order val="3"/>
          <c:tx>
            <c:strRef>
              <c:f>'NO2 concentration'!$B$28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 w="25400">
              <a:noFill/>
            </a:ln>
            <a:effectLst/>
          </c:spPr>
          <c:val>
            <c:numRef>
              <c:f>'NO2 concentration'!$E$28:$X$28</c:f>
              <c:numCache>
                <c:formatCode>General</c:formatCode>
                <c:ptCount val="20"/>
                <c:pt idx="0">
                  <c:v>15.802</c:v>
                </c:pt>
                <c:pt idx="1">
                  <c:v>18.46</c:v>
                </c:pt>
                <c:pt idx="2">
                  <c:v>17.242000000000001</c:v>
                </c:pt>
                <c:pt idx="3">
                  <c:v>14.565999999999999</c:v>
                </c:pt>
                <c:pt idx="4">
                  <c:v>16.623999999999999</c:v>
                </c:pt>
                <c:pt idx="5">
                  <c:v>12.340999999999999</c:v>
                </c:pt>
                <c:pt idx="6">
                  <c:v>11</c:v>
                </c:pt>
                <c:pt idx="7">
                  <c:v>13.2</c:v>
                </c:pt>
                <c:pt idx="8">
                  <c:v>10.292</c:v>
                </c:pt>
                <c:pt idx="9">
                  <c:v>17.13</c:v>
                </c:pt>
                <c:pt idx="10">
                  <c:v>10.939999999999998</c:v>
                </c:pt>
                <c:pt idx="11">
                  <c:v>23.154</c:v>
                </c:pt>
                <c:pt idx="12">
                  <c:v>14.88</c:v>
                </c:pt>
                <c:pt idx="13">
                  <c:v>15.128000000000002</c:v>
                </c:pt>
                <c:pt idx="14">
                  <c:v>14.386000000000001</c:v>
                </c:pt>
                <c:pt idx="15">
                  <c:v>13.077</c:v>
                </c:pt>
                <c:pt idx="16">
                  <c:v>14.472</c:v>
                </c:pt>
                <c:pt idx="17">
                  <c:v>10.45</c:v>
                </c:pt>
                <c:pt idx="18">
                  <c:v>8.44</c:v>
                </c:pt>
                <c:pt idx="19">
                  <c:v>6.6259999999999994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7-4A9F-BA4B-579C5F6C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510640"/>
        <c:axId val="543532480"/>
      </c:areaChart>
      <c:lineChart>
        <c:grouping val="standard"/>
        <c:varyColors val="0"/>
        <c:ser>
          <c:idx val="0"/>
          <c:order val="0"/>
          <c:tx>
            <c:strRef>
              <c:f>'NO2 concentration'!$B$26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concentration'!$E$26:$X$26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7-4A9F-BA4B-579C5F6C7B32}"/>
            </c:ext>
          </c:extLst>
        </c:ser>
        <c:ser>
          <c:idx val="3"/>
          <c:order val="1"/>
          <c:tx>
            <c:strRef>
              <c:f>'NO2 concentration'!$B$27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concentration'!$E$27:$X$27</c:f>
              <c:numCache>
                <c:formatCode>General</c:formatCode>
                <c:ptCount val="20"/>
                <c:pt idx="0">
                  <c:v>36.922499999999999</c:v>
                </c:pt>
                <c:pt idx="1">
                  <c:v>34.112727272727277</c:v>
                </c:pt>
                <c:pt idx="2">
                  <c:v>34.067692307692312</c:v>
                </c:pt>
                <c:pt idx="3">
                  <c:v>26.514285714285712</c:v>
                </c:pt>
                <c:pt idx="4">
                  <c:v>27.713076923076926</c:v>
                </c:pt>
                <c:pt idx="5">
                  <c:v>20.544999999999998</c:v>
                </c:pt>
                <c:pt idx="6">
                  <c:v>16.818181818181817</c:v>
                </c:pt>
                <c:pt idx="7">
                  <c:v>24.285714285714285</c:v>
                </c:pt>
                <c:pt idx="8">
                  <c:v>25.326000000000001</c:v>
                </c:pt>
                <c:pt idx="9">
                  <c:v>24.406666666666666</c:v>
                </c:pt>
                <c:pt idx="10">
                  <c:v>23.054000000000002</c:v>
                </c:pt>
                <c:pt idx="11">
                  <c:v>25.7225</c:v>
                </c:pt>
                <c:pt idx="12">
                  <c:v>21</c:v>
                </c:pt>
                <c:pt idx="13">
                  <c:v>24.564444444444444</c:v>
                </c:pt>
                <c:pt idx="14">
                  <c:v>21.607142857142854</c:v>
                </c:pt>
                <c:pt idx="15">
                  <c:v>20.695000000000004</c:v>
                </c:pt>
                <c:pt idx="16">
                  <c:v>18.983333333333331</c:v>
                </c:pt>
                <c:pt idx="17">
                  <c:v>19.101818181818182</c:v>
                </c:pt>
                <c:pt idx="18">
                  <c:v>16.305625000000003</c:v>
                </c:pt>
                <c:pt idx="19">
                  <c:v>12.977857142857143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7-4A9F-BA4B-579C5F6C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10640"/>
        <c:axId val="543532480"/>
      </c:lineChart>
      <c:catAx>
        <c:axId val="543510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32480"/>
        <c:crosses val="autoZero"/>
        <c:auto val="1"/>
        <c:lblAlgn val="ctr"/>
        <c:lblOffset val="100"/>
        <c:noMultiLvlLbl val="0"/>
      </c:catAx>
      <c:valAx>
        <c:axId val="54353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aseline="0">
                    <a:latin typeface="Symbol" panose="05050102010706020507" pitchFamily="18" charset="2"/>
                  </a:rPr>
                  <a:t>m</a:t>
                </a:r>
                <a:r>
                  <a:rPr lang="en-GB" sz="1400"/>
                  <a:t>g</a:t>
                </a:r>
                <a:r>
                  <a:rPr lang="en-GB" sz="1400" baseline="0"/>
                  <a:t> NO</a:t>
                </a:r>
                <a:r>
                  <a:rPr lang="en-GB" sz="1400" baseline="-25000"/>
                  <a:t>2</a:t>
                </a:r>
                <a:r>
                  <a:rPr lang="en-GB" sz="1400" baseline="0"/>
                  <a:t>/m</a:t>
                </a:r>
                <a:r>
                  <a:rPr lang="en-GB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10640"/>
        <c:crosses val="autoZero"/>
        <c:crossBetween val="between"/>
      </c:valAx>
      <c:spPr>
        <a:solidFill>
          <a:srgbClr val="D8E6EA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6027628620305348"/>
          <c:w val="0.86617210533453204"/>
          <c:h val="0.75903768081127743"/>
        </c:manualLayout>
      </c:layout>
      <c:areaChart>
        <c:grouping val="standard"/>
        <c:varyColors val="0"/>
        <c:ser>
          <c:idx val="4"/>
          <c:order val="2"/>
          <c:tx>
            <c:strRef>
              <c:f>'NO2 concentration'!$B$29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'NO2 concentration'!$E$4:$P$4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'NO2 concentration'!$E$29:$X$29</c:f>
              <c:numCache>
                <c:formatCode>General</c:formatCode>
                <c:ptCount val="20"/>
                <c:pt idx="0">
                  <c:v>62.698</c:v>
                </c:pt>
                <c:pt idx="1">
                  <c:v>52.05</c:v>
                </c:pt>
                <c:pt idx="2">
                  <c:v>52.808</c:v>
                </c:pt>
                <c:pt idx="3">
                  <c:v>41.881</c:v>
                </c:pt>
                <c:pt idx="4">
                  <c:v>37.485999999999997</c:v>
                </c:pt>
                <c:pt idx="5">
                  <c:v>29.722000000000001</c:v>
                </c:pt>
                <c:pt idx="6">
                  <c:v>22</c:v>
                </c:pt>
                <c:pt idx="7">
                  <c:v>42.8</c:v>
                </c:pt>
                <c:pt idx="8">
                  <c:v>38.533999999999999</c:v>
                </c:pt>
                <c:pt idx="9">
                  <c:v>33.655000000000001</c:v>
                </c:pt>
                <c:pt idx="10">
                  <c:v>34.047999999999995</c:v>
                </c:pt>
                <c:pt idx="11">
                  <c:v>28.164999999999999</c:v>
                </c:pt>
                <c:pt idx="12">
                  <c:v>33.450000000000003</c:v>
                </c:pt>
                <c:pt idx="13">
                  <c:v>37.238</c:v>
                </c:pt>
                <c:pt idx="14">
                  <c:v>30.770000000000003</c:v>
                </c:pt>
                <c:pt idx="15">
                  <c:v>29.173999999999999</c:v>
                </c:pt>
                <c:pt idx="16">
                  <c:v>27.146999999999998</c:v>
                </c:pt>
                <c:pt idx="17">
                  <c:v>27.86</c:v>
                </c:pt>
                <c:pt idx="18">
                  <c:v>28.535</c:v>
                </c:pt>
                <c:pt idx="19">
                  <c:v>19.647000000000006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2-4F57-BE84-EC2D4BC590F6}"/>
            </c:ext>
          </c:extLst>
        </c:ser>
        <c:ser>
          <c:idx val="5"/>
          <c:order val="3"/>
          <c:tx>
            <c:strRef>
              <c:f>'NO2 concentration'!$B$28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 w="25400">
              <a:noFill/>
            </a:ln>
            <a:effectLst/>
          </c:spPr>
          <c:cat>
            <c:numRef>
              <c:f>'NO2 concentration'!$E$4:$P$4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'NO2 concentration'!$E$28:$X$28</c:f>
              <c:numCache>
                <c:formatCode>General</c:formatCode>
                <c:ptCount val="20"/>
                <c:pt idx="0">
                  <c:v>15.802</c:v>
                </c:pt>
                <c:pt idx="1">
                  <c:v>18.46</c:v>
                </c:pt>
                <c:pt idx="2">
                  <c:v>17.242000000000001</c:v>
                </c:pt>
                <c:pt idx="3">
                  <c:v>14.565999999999999</c:v>
                </c:pt>
                <c:pt idx="4">
                  <c:v>16.623999999999999</c:v>
                </c:pt>
                <c:pt idx="5">
                  <c:v>12.340999999999999</c:v>
                </c:pt>
                <c:pt idx="6">
                  <c:v>11</c:v>
                </c:pt>
                <c:pt idx="7">
                  <c:v>13.2</c:v>
                </c:pt>
                <c:pt idx="8">
                  <c:v>10.292</c:v>
                </c:pt>
                <c:pt idx="9">
                  <c:v>17.13</c:v>
                </c:pt>
                <c:pt idx="10">
                  <c:v>10.939999999999998</c:v>
                </c:pt>
                <c:pt idx="11">
                  <c:v>23.154</c:v>
                </c:pt>
                <c:pt idx="12">
                  <c:v>14.88</c:v>
                </c:pt>
                <c:pt idx="13">
                  <c:v>15.128000000000002</c:v>
                </c:pt>
                <c:pt idx="14">
                  <c:v>14.386000000000001</c:v>
                </c:pt>
                <c:pt idx="15">
                  <c:v>13.077</c:v>
                </c:pt>
                <c:pt idx="16">
                  <c:v>14.472</c:v>
                </c:pt>
                <c:pt idx="17">
                  <c:v>10.45</c:v>
                </c:pt>
                <c:pt idx="18">
                  <c:v>8.44</c:v>
                </c:pt>
                <c:pt idx="19">
                  <c:v>6.6259999999999994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2-4F57-BE84-EC2D4BC5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534160"/>
        <c:axId val="543468640"/>
      </c:areaChart>
      <c:lineChart>
        <c:grouping val="standard"/>
        <c:varyColors val="0"/>
        <c:ser>
          <c:idx val="0"/>
          <c:order val="0"/>
          <c:tx>
            <c:strRef>
              <c:f>'NO2 concentration'!$B$26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concentration'!$E$26:$X$26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2-4F57-BE84-EC2D4BC590F6}"/>
            </c:ext>
          </c:extLst>
        </c:ser>
        <c:ser>
          <c:idx val="3"/>
          <c:order val="1"/>
          <c:tx>
            <c:strRef>
              <c:f>'NO2 concentration'!$B$27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concentration'!$E$27:$X$27</c:f>
              <c:numCache>
                <c:formatCode>General</c:formatCode>
                <c:ptCount val="20"/>
                <c:pt idx="0">
                  <c:v>36.922499999999999</c:v>
                </c:pt>
                <c:pt idx="1">
                  <c:v>34.112727272727277</c:v>
                </c:pt>
                <c:pt idx="2">
                  <c:v>34.067692307692312</c:v>
                </c:pt>
                <c:pt idx="3">
                  <c:v>26.514285714285712</c:v>
                </c:pt>
                <c:pt idx="4">
                  <c:v>27.713076923076926</c:v>
                </c:pt>
                <c:pt idx="5">
                  <c:v>20.544999999999998</c:v>
                </c:pt>
                <c:pt idx="6">
                  <c:v>16.818181818181817</c:v>
                </c:pt>
                <c:pt idx="7">
                  <c:v>24.285714285714285</c:v>
                </c:pt>
                <c:pt idx="8">
                  <c:v>25.326000000000001</c:v>
                </c:pt>
                <c:pt idx="9">
                  <c:v>24.406666666666666</c:v>
                </c:pt>
                <c:pt idx="10">
                  <c:v>23.054000000000002</c:v>
                </c:pt>
                <c:pt idx="11">
                  <c:v>25.7225</c:v>
                </c:pt>
                <c:pt idx="12">
                  <c:v>21</c:v>
                </c:pt>
                <c:pt idx="13">
                  <c:v>24.564444444444444</c:v>
                </c:pt>
                <c:pt idx="14">
                  <c:v>21.607142857142854</c:v>
                </c:pt>
                <c:pt idx="15">
                  <c:v>20.695000000000004</c:v>
                </c:pt>
                <c:pt idx="16">
                  <c:v>18.983333333333331</c:v>
                </c:pt>
                <c:pt idx="17">
                  <c:v>19.101818181818182</c:v>
                </c:pt>
                <c:pt idx="18">
                  <c:v>16.305625000000003</c:v>
                </c:pt>
                <c:pt idx="19">
                  <c:v>12.977857142857143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52-4F57-BE84-EC2D4BC5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34160"/>
        <c:axId val="543468640"/>
      </c:lineChart>
      <c:catAx>
        <c:axId val="5435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68640"/>
        <c:crosses val="autoZero"/>
        <c:auto val="1"/>
        <c:lblAlgn val="ctr"/>
        <c:lblOffset val="100"/>
        <c:noMultiLvlLbl val="0"/>
      </c:catAx>
      <c:valAx>
        <c:axId val="54346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aseline="0">
                    <a:latin typeface="Symbol" panose="05050102010706020507" pitchFamily="18" charset="2"/>
                  </a:rPr>
                  <a:t>m</a:t>
                </a:r>
                <a:r>
                  <a:rPr lang="en-GB" sz="1400"/>
                  <a:t>g</a:t>
                </a:r>
                <a:r>
                  <a:rPr lang="en-GB" sz="1400" baseline="0"/>
                  <a:t> NO</a:t>
                </a:r>
                <a:r>
                  <a:rPr lang="en-GB" sz="1400" baseline="-25000"/>
                  <a:t>2</a:t>
                </a:r>
                <a:r>
                  <a:rPr lang="en-GB" sz="1400" baseline="0"/>
                  <a:t>/m</a:t>
                </a:r>
                <a:r>
                  <a:rPr lang="en-GB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34160"/>
        <c:crosses val="autoZero"/>
        <c:crossBetween val="between"/>
      </c:valAx>
      <c:spPr>
        <a:solidFill>
          <a:srgbClr val="D8E6EA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04617512065763E-2"/>
          <c:y val="4.8484840071175886E-2"/>
          <c:w val="0.88687654944345129"/>
          <c:h val="0.74843691053349637"/>
        </c:manualLayout>
      </c:layout>
      <c:lineChart>
        <c:grouping val="standard"/>
        <c:varyColors val="0"/>
        <c:ser>
          <c:idx val="0"/>
          <c:order val="0"/>
          <c:tx>
            <c:strRef>
              <c:f>'NO2 % of population'!$C$30</c:f>
              <c:strCache>
                <c:ptCount val="1"/>
                <c:pt idx="0">
                  <c:v>% од вкупното население изложено на концентрации на NO2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population'!$E$30:$X$30</c:f>
              <c:numCache>
                <c:formatCode>0</c:formatCode>
                <c:ptCount val="20"/>
                <c:pt idx="0">
                  <c:v>66.732191872622479</c:v>
                </c:pt>
                <c:pt idx="1">
                  <c:v>58.521999797322252</c:v>
                </c:pt>
                <c:pt idx="2">
                  <c:v>54.724953471601481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69.37583399320792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8-4963-B651-A7DE2CB0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451840"/>
        <c:axId val="543514000"/>
      </c:lineChart>
      <c:catAx>
        <c:axId val="5434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14000"/>
        <c:crosses val="autoZero"/>
        <c:auto val="1"/>
        <c:lblAlgn val="ctr"/>
        <c:lblOffset val="100"/>
        <c:noMultiLvlLbl val="0"/>
      </c:catAx>
      <c:valAx>
        <c:axId val="5435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864818024263431E-2"/>
              <c:y val="0.395298254649876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'NO2 % of population'!$D$30</c:f>
              <c:strCache>
                <c:ptCount val="1"/>
                <c:pt idx="0">
                  <c:v>% of total population exposed to NO2 concentrations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population'!$E$30:$X$30</c:f>
              <c:numCache>
                <c:formatCode>0</c:formatCode>
                <c:ptCount val="20"/>
                <c:pt idx="0">
                  <c:v>66.732191872622479</c:v>
                </c:pt>
                <c:pt idx="1">
                  <c:v>58.521999797322252</c:v>
                </c:pt>
                <c:pt idx="2">
                  <c:v>54.724953471601481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69.37583399320792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E-4CDF-B234-68C835A0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548720"/>
        <c:axId val="543441200"/>
      </c:lineChart>
      <c:catAx>
        <c:axId val="54354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41200"/>
        <c:crosses val="autoZero"/>
        <c:auto val="1"/>
        <c:lblAlgn val="ctr"/>
        <c:lblOffset val="100"/>
        <c:noMultiLvlLbl val="0"/>
      </c:catAx>
      <c:valAx>
        <c:axId val="54344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900954422747362E-2"/>
              <c:y val="0.39545050117141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4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'NO2 % of population'!$C$24</c:f>
              <c:strCache>
                <c:ptCount val="1"/>
                <c:pt idx="0">
                  <c:v>0 - 26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population'!$E$24:$X$24</c:f>
              <c:numCache>
                <c:formatCode>0</c:formatCode>
                <c:ptCount val="20"/>
                <c:pt idx="0">
                  <c:v>19.682733054887532</c:v>
                </c:pt>
                <c:pt idx="1">
                  <c:v>10.155680479627073</c:v>
                </c:pt>
                <c:pt idx="2">
                  <c:v>25.63110212929497</c:v>
                </c:pt>
                <c:pt idx="3">
                  <c:v>46.999437505619717</c:v>
                </c:pt>
                <c:pt idx="4">
                  <c:v>43.848423447442322</c:v>
                </c:pt>
                <c:pt idx="5">
                  <c:v>87.796799427886754</c:v>
                </c:pt>
                <c:pt idx="6">
                  <c:v>96.715966756491412</c:v>
                </c:pt>
                <c:pt idx="7">
                  <c:v>30.62416600679208</c:v>
                </c:pt>
                <c:pt idx="8">
                  <c:v>21.888076188592365</c:v>
                </c:pt>
                <c:pt idx="9">
                  <c:v>21.844733539516568</c:v>
                </c:pt>
                <c:pt idx="10">
                  <c:v>85.412110408319379</c:v>
                </c:pt>
                <c:pt idx="11">
                  <c:v>85.412110408319379</c:v>
                </c:pt>
                <c:pt idx="12">
                  <c:v>88.50577468119117</c:v>
                </c:pt>
                <c:pt idx="13">
                  <c:v>32.043678143384696</c:v>
                </c:pt>
                <c:pt idx="14">
                  <c:v>36.188531684465964</c:v>
                </c:pt>
                <c:pt idx="15">
                  <c:v>87.760927865054867</c:v>
                </c:pt>
                <c:pt idx="16">
                  <c:v>100</c:v>
                </c:pt>
                <c:pt idx="17">
                  <c:v>91.437218050429209</c:v>
                </c:pt>
                <c:pt idx="18">
                  <c:v>84.252227520066413</c:v>
                </c:pt>
                <c:pt idx="19">
                  <c:v>92.598846478231337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5-4FEC-932F-D27344B302E0}"/>
            </c:ext>
          </c:extLst>
        </c:ser>
        <c:ser>
          <c:idx val="1"/>
          <c:order val="1"/>
          <c:tx>
            <c:strRef>
              <c:f>'NO2 % of population'!$C$25</c:f>
              <c:strCache>
                <c:ptCount val="1"/>
                <c:pt idx="0">
                  <c:v>26 - 32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population'!$E$25:$X$25</c:f>
              <c:numCache>
                <c:formatCode>0</c:formatCode>
                <c:ptCount val="20"/>
                <c:pt idx="0">
                  <c:v>13.585075072489982</c:v>
                </c:pt>
                <c:pt idx="1">
                  <c:v>31.322319723050668</c:v>
                </c:pt>
                <c:pt idx="2">
                  <c:v>19.643944399103546</c:v>
                </c:pt>
                <c:pt idx="3">
                  <c:v>0</c:v>
                </c:pt>
                <c:pt idx="4">
                  <c:v>3.1510140581773927</c:v>
                </c:pt>
                <c:pt idx="5">
                  <c:v>12.203200572113243</c:v>
                </c:pt>
                <c:pt idx="6">
                  <c:v>3.284033243508591</c:v>
                </c:pt>
                <c:pt idx="7">
                  <c:v>0</c:v>
                </c:pt>
                <c:pt idx="8">
                  <c:v>4.3833456717043102</c:v>
                </c:pt>
                <c:pt idx="9">
                  <c:v>78.155266460483432</c:v>
                </c:pt>
                <c:pt idx="10">
                  <c:v>0</c:v>
                </c:pt>
                <c:pt idx="11">
                  <c:v>14.587889591680621</c:v>
                </c:pt>
                <c:pt idx="12">
                  <c:v>0</c:v>
                </c:pt>
                <c:pt idx="13">
                  <c:v>64.672288613106716</c:v>
                </c:pt>
                <c:pt idx="14">
                  <c:v>63.811468315534036</c:v>
                </c:pt>
                <c:pt idx="15">
                  <c:v>12.239072134945143</c:v>
                </c:pt>
                <c:pt idx="16">
                  <c:v>0</c:v>
                </c:pt>
                <c:pt idx="17">
                  <c:v>8.5627819495708</c:v>
                </c:pt>
                <c:pt idx="18">
                  <c:v>15.747772479933589</c:v>
                </c:pt>
                <c:pt idx="19">
                  <c:v>7.4011535217686637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5-4FEC-932F-D27344B302E0}"/>
            </c:ext>
          </c:extLst>
        </c:ser>
        <c:ser>
          <c:idx val="2"/>
          <c:order val="2"/>
          <c:tx>
            <c:strRef>
              <c:f>'NO2 % of population'!$C$26</c:f>
              <c:strCache>
                <c:ptCount val="1"/>
                <c:pt idx="0">
                  <c:v>32 - 40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population'!$E$26:$X$26</c:f>
              <c:numCache>
                <c:formatCode>0</c:formatCode>
                <c:ptCount val="20"/>
                <c:pt idx="0">
                  <c:v>0</c:v>
                </c:pt>
                <c:pt idx="1">
                  <c:v>58.521999797322252</c:v>
                </c:pt>
                <c:pt idx="2">
                  <c:v>0</c:v>
                </c:pt>
                <c:pt idx="3">
                  <c:v>53.00056249438029</c:v>
                </c:pt>
                <c:pt idx="4">
                  <c:v>53.00056249438029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73.72857813970333</c:v>
                </c:pt>
                <c:pt idx="9" formatCode="General">
                  <c:v>0</c:v>
                </c:pt>
                <c:pt idx="10">
                  <c:v>14.587889591680621</c:v>
                </c:pt>
                <c:pt idx="11" formatCode="General">
                  <c:v>0</c:v>
                </c:pt>
                <c:pt idx="12">
                  <c:v>11.494225318808821</c:v>
                </c:pt>
                <c:pt idx="13">
                  <c:v>3.284033243508591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5-4FEC-932F-D27344B302E0}"/>
            </c:ext>
          </c:extLst>
        </c:ser>
        <c:ser>
          <c:idx val="3"/>
          <c:order val="3"/>
          <c:tx>
            <c:strRef>
              <c:f>'NO2 % of population'!$C$27</c:f>
              <c:strCache>
                <c:ptCount val="1"/>
                <c:pt idx="0">
                  <c:v>&gt; 40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population'!$E$27:$X$27</c:f>
              <c:numCache>
                <c:formatCode>0</c:formatCode>
                <c:ptCount val="20"/>
                <c:pt idx="0">
                  <c:v>66.732191872622479</c:v>
                </c:pt>
                <c:pt idx="1">
                  <c:v>0</c:v>
                </c:pt>
                <c:pt idx="2">
                  <c:v>54.724953471601481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69.37583399320792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5-4FEC-932F-D27344B30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455200"/>
        <c:axId val="543483200"/>
      </c:barChart>
      <c:catAx>
        <c:axId val="5434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83200"/>
        <c:crosses val="autoZero"/>
        <c:auto val="1"/>
        <c:lblAlgn val="ctr"/>
        <c:lblOffset val="100"/>
        <c:noMultiLvlLbl val="0"/>
      </c:catAx>
      <c:valAx>
        <c:axId val="5434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'NO2 % of population'!$D$24</c:f>
              <c:strCache>
                <c:ptCount val="1"/>
                <c:pt idx="0">
                  <c:v>0 - 26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population'!$E$24:$X$24</c:f>
              <c:numCache>
                <c:formatCode>0</c:formatCode>
                <c:ptCount val="20"/>
                <c:pt idx="0">
                  <c:v>19.682733054887532</c:v>
                </c:pt>
                <c:pt idx="1">
                  <c:v>10.155680479627073</c:v>
                </c:pt>
                <c:pt idx="2">
                  <c:v>25.63110212929497</c:v>
                </c:pt>
                <c:pt idx="3">
                  <c:v>46.999437505619717</c:v>
                </c:pt>
                <c:pt idx="4">
                  <c:v>43.848423447442322</c:v>
                </c:pt>
                <c:pt idx="5">
                  <c:v>87.796799427886754</c:v>
                </c:pt>
                <c:pt idx="6">
                  <c:v>96.715966756491412</c:v>
                </c:pt>
                <c:pt idx="7">
                  <c:v>30.62416600679208</c:v>
                </c:pt>
                <c:pt idx="8">
                  <c:v>21.888076188592365</c:v>
                </c:pt>
                <c:pt idx="9">
                  <c:v>21.844733539516568</c:v>
                </c:pt>
                <c:pt idx="10">
                  <c:v>85.412110408319379</c:v>
                </c:pt>
                <c:pt idx="11">
                  <c:v>85.412110408319379</c:v>
                </c:pt>
                <c:pt idx="12">
                  <c:v>88.50577468119117</c:v>
                </c:pt>
                <c:pt idx="13">
                  <c:v>32.043678143384696</c:v>
                </c:pt>
                <c:pt idx="14">
                  <c:v>36.188531684465964</c:v>
                </c:pt>
                <c:pt idx="15">
                  <c:v>87.760927865054867</c:v>
                </c:pt>
                <c:pt idx="16">
                  <c:v>100</c:v>
                </c:pt>
                <c:pt idx="17">
                  <c:v>91.437218050429209</c:v>
                </c:pt>
                <c:pt idx="18">
                  <c:v>84.252227520066413</c:v>
                </c:pt>
                <c:pt idx="19">
                  <c:v>92.598846478231337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4-4281-BFD3-57B4A72DF26A}"/>
            </c:ext>
          </c:extLst>
        </c:ser>
        <c:ser>
          <c:idx val="1"/>
          <c:order val="1"/>
          <c:tx>
            <c:strRef>
              <c:f>'NO2 % of population'!$D$25</c:f>
              <c:strCache>
                <c:ptCount val="1"/>
                <c:pt idx="0">
                  <c:v>26 - 32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population'!$E$25:$X$25</c:f>
              <c:numCache>
                <c:formatCode>0</c:formatCode>
                <c:ptCount val="20"/>
                <c:pt idx="0">
                  <c:v>13.585075072489982</c:v>
                </c:pt>
                <c:pt idx="1">
                  <c:v>31.322319723050668</c:v>
                </c:pt>
                <c:pt idx="2">
                  <c:v>19.643944399103546</c:v>
                </c:pt>
                <c:pt idx="3">
                  <c:v>0</c:v>
                </c:pt>
                <c:pt idx="4">
                  <c:v>3.1510140581773927</c:v>
                </c:pt>
                <c:pt idx="5">
                  <c:v>12.203200572113243</c:v>
                </c:pt>
                <c:pt idx="6">
                  <c:v>3.284033243508591</c:v>
                </c:pt>
                <c:pt idx="7">
                  <c:v>0</c:v>
                </c:pt>
                <c:pt idx="8">
                  <c:v>4.3833456717043102</c:v>
                </c:pt>
                <c:pt idx="9">
                  <c:v>78.155266460483432</c:v>
                </c:pt>
                <c:pt idx="10">
                  <c:v>0</c:v>
                </c:pt>
                <c:pt idx="11">
                  <c:v>14.587889591680621</c:v>
                </c:pt>
                <c:pt idx="12">
                  <c:v>0</c:v>
                </c:pt>
                <c:pt idx="13">
                  <c:v>64.672288613106716</c:v>
                </c:pt>
                <c:pt idx="14">
                  <c:v>63.811468315534036</c:v>
                </c:pt>
                <c:pt idx="15">
                  <c:v>12.239072134945143</c:v>
                </c:pt>
                <c:pt idx="16">
                  <c:v>0</c:v>
                </c:pt>
                <c:pt idx="17">
                  <c:v>8.5627819495708</c:v>
                </c:pt>
                <c:pt idx="18">
                  <c:v>15.747772479933589</c:v>
                </c:pt>
                <c:pt idx="19">
                  <c:v>7.4011535217686637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4-4281-BFD3-57B4A72DF26A}"/>
            </c:ext>
          </c:extLst>
        </c:ser>
        <c:ser>
          <c:idx val="2"/>
          <c:order val="2"/>
          <c:tx>
            <c:strRef>
              <c:f>'NO2 % of population'!$D$26</c:f>
              <c:strCache>
                <c:ptCount val="1"/>
                <c:pt idx="0">
                  <c:v>32 - 40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population'!$E$26:$X$26</c:f>
              <c:numCache>
                <c:formatCode>0</c:formatCode>
                <c:ptCount val="20"/>
                <c:pt idx="0">
                  <c:v>0</c:v>
                </c:pt>
                <c:pt idx="1">
                  <c:v>58.521999797322252</c:v>
                </c:pt>
                <c:pt idx="2">
                  <c:v>0</c:v>
                </c:pt>
                <c:pt idx="3">
                  <c:v>53.00056249438029</c:v>
                </c:pt>
                <c:pt idx="4">
                  <c:v>53.00056249438029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73.72857813970333</c:v>
                </c:pt>
                <c:pt idx="9" formatCode="General">
                  <c:v>0</c:v>
                </c:pt>
                <c:pt idx="10">
                  <c:v>14.587889591680621</c:v>
                </c:pt>
                <c:pt idx="11" formatCode="General">
                  <c:v>0</c:v>
                </c:pt>
                <c:pt idx="12">
                  <c:v>11.494225318808821</c:v>
                </c:pt>
                <c:pt idx="13">
                  <c:v>3.284033243508591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4-4281-BFD3-57B4A72DF26A}"/>
            </c:ext>
          </c:extLst>
        </c:ser>
        <c:ser>
          <c:idx val="3"/>
          <c:order val="3"/>
          <c:tx>
            <c:strRef>
              <c:f>'NO2 % of population'!$D$27</c:f>
              <c:strCache>
                <c:ptCount val="1"/>
                <c:pt idx="0">
                  <c:v>&gt; 40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'NO2 % of population'!$E$23:$X$23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'NO2 % of population'!$E$27:$X$27</c:f>
              <c:numCache>
                <c:formatCode>0</c:formatCode>
                <c:ptCount val="20"/>
                <c:pt idx="0">
                  <c:v>66.732191872622479</c:v>
                </c:pt>
                <c:pt idx="1">
                  <c:v>0</c:v>
                </c:pt>
                <c:pt idx="2">
                  <c:v>54.724953471601481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69.37583399320792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4-4281-BFD3-57B4A72DF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509520"/>
        <c:axId val="543425520"/>
      </c:barChart>
      <c:catAx>
        <c:axId val="5435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425520"/>
        <c:crosses val="autoZero"/>
        <c:auto val="1"/>
        <c:lblAlgn val="ctr"/>
        <c:lblOffset val="100"/>
        <c:noMultiLvlLbl val="0"/>
      </c:catAx>
      <c:valAx>
        <c:axId val="54342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447675</xdr:colOff>
      <xdr:row>1</xdr:row>
      <xdr:rowOff>152401</xdr:rowOff>
    </xdr:from>
    <xdr:to>
      <xdr:col>37</xdr:col>
      <xdr:colOff>300039</xdr:colOff>
      <xdr:row>15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523875</xdr:colOff>
      <xdr:row>16</xdr:row>
      <xdr:rowOff>171450</xdr:rowOff>
    </xdr:from>
    <xdr:to>
      <xdr:col>37</xdr:col>
      <xdr:colOff>376239</xdr:colOff>
      <xdr:row>30</xdr:row>
      <xdr:rowOff>61914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0.1933</cdr:x>
      <cdr:y>0.23683</cdr:y>
    </cdr:from>
    <cdr:to>
      <cdr:x>0.1933</cdr:x>
      <cdr:y>0.35354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65" y="834642"/>
          <a:ext cx="0" cy="4113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0.24385</cdr:x>
      <cdr:y>0.74357</cdr:y>
    </cdr:from>
    <cdr:to>
      <cdr:x>0.44983</cdr:x>
      <cdr:y>0.81486</cdr:y>
    </cdr:to>
    <cdr:sp macro="" textlink="">
      <cdr:nvSpPr>
        <cdr:cNvPr id="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7818" y="2762160"/>
          <a:ext cx="1476375" cy="264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Просечна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0.68034</cdr:x>
      <cdr:y>0.27514</cdr:y>
    </cdr:from>
    <cdr:to>
      <cdr:x>0.8672</cdr:x>
      <cdr:y>0.35824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6388" y="1005037"/>
          <a:ext cx="1339331" cy="303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Гранична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0.7584</cdr:x>
      <cdr:y>0.33941</cdr:y>
    </cdr:from>
    <cdr:to>
      <cdr:x>0.7584</cdr:x>
      <cdr:y>0.45476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35896" y="1239806"/>
          <a:ext cx="0" cy="4213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0.26718</cdr:x>
      <cdr:y>0.648</cdr:y>
    </cdr:from>
    <cdr:to>
      <cdr:x>0.26763</cdr:x>
      <cdr:y>0.73545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915059" y="2407167"/>
          <a:ext cx="3226" cy="3248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0.11552</cdr:x>
      <cdr:y>0.8123</cdr:y>
    </cdr:from>
    <cdr:to>
      <cdr:x>0.72865</cdr:x>
      <cdr:y>0.92038</cdr:y>
    </cdr:to>
    <cdr:sp macro="" textlink="">
      <cdr:nvSpPr>
        <cdr:cNvPr id="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7966" y="2967206"/>
          <a:ext cx="4394648" cy="394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10% </a:t>
          </a:r>
          <a:r>
            <a:rPr lang="mk-MK" sz="11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0.10622</cdr:x>
      <cdr:y>0.1104</cdr:y>
    </cdr:from>
    <cdr:to>
      <cdr:x>0.71935</cdr:x>
      <cdr:y>0.21848</cdr:y>
    </cdr:to>
    <cdr:sp macro="" textlink="">
      <cdr:nvSpPr>
        <cdr:cNvPr id="9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332" y="421148"/>
          <a:ext cx="4394648" cy="41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90% </a:t>
          </a:r>
          <a:r>
            <a:rPr lang="mk-MK" sz="11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0.18072</cdr:x>
      <cdr:y>0.73438</cdr:y>
    </cdr:from>
    <cdr:to>
      <cdr:x>0.18117</cdr:x>
      <cdr:y>0.82183</cdr:y>
    </cdr:to>
    <cdr:sp macro="" textlink="">
      <cdr:nvSpPr>
        <cdr:cNvPr id="1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28371" y="2588154"/>
          <a:ext cx="3308" cy="3081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0.17775</cdr:x>
      <cdr:y>0.22413</cdr:y>
    </cdr:from>
    <cdr:to>
      <cdr:x>0.17775</cdr:x>
      <cdr:y>0.34084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306565" y="897279"/>
          <a:ext cx="0" cy="46723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0.7584</cdr:x>
      <cdr:y>0.33941</cdr:y>
    </cdr:from>
    <cdr:to>
      <cdr:x>0.7584</cdr:x>
      <cdr:y>0.45476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35896" y="1239806"/>
          <a:ext cx="0" cy="4213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0.26862</cdr:x>
      <cdr:y>0.67274</cdr:y>
    </cdr:from>
    <cdr:to>
      <cdr:x>0.26907</cdr:x>
      <cdr:y>0.76019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925347" y="2816231"/>
          <a:ext cx="3226" cy="3660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0.1942</cdr:x>
      <cdr:y>0.73577</cdr:y>
    </cdr:from>
    <cdr:to>
      <cdr:x>0.19465</cdr:x>
      <cdr:y>0.82322</cdr:y>
    </cdr:to>
    <cdr:sp macro="" textlink="">
      <cdr:nvSpPr>
        <cdr:cNvPr id="1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27431" y="2945552"/>
          <a:ext cx="3308" cy="3500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0.27595</cdr:x>
      <cdr:y>0.77106</cdr:y>
    </cdr:from>
    <cdr:to>
      <cdr:x>0.38396</cdr:x>
      <cdr:y>0.85175</cdr:y>
    </cdr:to>
    <cdr:sp macro="" textlink="">
      <cdr:nvSpPr>
        <cdr:cNvPr id="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8330" y="3086846"/>
          <a:ext cx="793921" cy="32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Average</a:t>
          </a:r>
        </a:p>
      </cdr:txBody>
    </cdr:sp>
  </cdr:relSizeAnchor>
  <cdr:relSizeAnchor xmlns:cdr="http://schemas.openxmlformats.org/drawingml/2006/chartDrawing">
    <cdr:from>
      <cdr:x>0.70021</cdr:x>
      <cdr:y>0.26792</cdr:y>
    </cdr:from>
    <cdr:to>
      <cdr:x>0.8797</cdr:x>
      <cdr:y>0.36197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8797" y="978686"/>
          <a:ext cx="1286522" cy="343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Limit value</a:t>
          </a:r>
        </a:p>
      </cdr:txBody>
    </cdr:sp>
  </cdr:relSizeAnchor>
  <cdr:relSizeAnchor xmlns:cdr="http://schemas.openxmlformats.org/drawingml/2006/chartDrawing">
    <cdr:from>
      <cdr:x>0.12536</cdr:x>
      <cdr:y>0.82481</cdr:y>
    </cdr:from>
    <cdr:to>
      <cdr:x>0.73849</cdr:x>
      <cdr:y>0.94712</cdr:y>
    </cdr:to>
    <cdr:sp macro="" textlink="">
      <cdr:nvSpPr>
        <cdr:cNvPr id="1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525" y="3012892"/>
          <a:ext cx="4394649" cy="44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0.12669</cdr:x>
      <cdr:y>0.10778</cdr:y>
    </cdr:from>
    <cdr:to>
      <cdr:x>0.73982</cdr:x>
      <cdr:y>0.23009</cdr:y>
    </cdr:to>
    <cdr:sp macro="" textlink="">
      <cdr:nvSpPr>
        <cdr:cNvPr id="1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8042" y="393700"/>
          <a:ext cx="4394648" cy="446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+mn-lt"/>
            </a:rPr>
            <a:t>9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0% of the stations have concentrations below this line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1388744</xdr:colOff>
      <xdr:row>31</xdr:row>
      <xdr:rowOff>71436</xdr:rowOff>
    </xdr:from>
    <xdr:to>
      <xdr:col>7</xdr:col>
      <xdr:colOff>529589</xdr:colOff>
      <xdr:row>46</xdr:row>
      <xdr:rowOff>87629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199070</xdr:colOff>
      <xdr:row>31</xdr:row>
      <xdr:rowOff>101916</xdr:rowOff>
    </xdr:from>
    <xdr:to>
      <xdr:col>17</xdr:col>
      <xdr:colOff>188594</xdr:colOff>
      <xdr:row>44</xdr:row>
      <xdr:rowOff>175259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566736</xdr:colOff>
      <xdr:row>0</xdr:row>
      <xdr:rowOff>157162</xdr:rowOff>
    </xdr:from>
    <xdr:to>
      <xdr:col>34</xdr:col>
      <xdr:colOff>590550</xdr:colOff>
      <xdr:row>12</xdr:row>
      <xdr:rowOff>352425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519111</xdr:colOff>
      <xdr:row>13</xdr:row>
      <xdr:rowOff>157161</xdr:rowOff>
    </xdr:from>
    <xdr:to>
      <xdr:col>34</xdr:col>
      <xdr:colOff>485775</xdr:colOff>
      <xdr:row>22</xdr:row>
      <xdr:rowOff>85724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4"/>
  <sheetViews>
    <sheetView tabSelected="1" workbookViewId="0">
      <selection activeCell="W40" sqref="W40"/>
    </sheetView>
  </sheetViews>
  <sheetFormatPr defaultColWidth="9.140625" defaultRowHeight="15" x14ac:dyDescent="0.25"/>
  <cols>
    <col min="1" max="1" width="3.5703125" style="1" customWidth="1"/>
    <col min="2" max="2" width="15" style="1" customWidth="1"/>
    <col min="3" max="3" width="21.140625" style="1" customWidth="1"/>
    <col min="4" max="16384" width="9.140625" style="1"/>
  </cols>
  <sheetData>
    <row r="1" spans="2:25" ht="18.75" x14ac:dyDescent="0.35">
      <c r="B1" s="26" t="s">
        <v>42</v>
      </c>
      <c r="C1" s="9"/>
      <c r="D1" s="9"/>
      <c r="E1" s="9"/>
      <c r="F1" s="9"/>
      <c r="G1" s="9"/>
      <c r="H1" s="9"/>
      <c r="I1" s="9"/>
    </row>
    <row r="2" spans="2:25" ht="18.75" x14ac:dyDescent="0.35">
      <c r="B2" s="26" t="s">
        <v>41</v>
      </c>
      <c r="C2" s="9"/>
      <c r="D2" s="9"/>
      <c r="E2" s="9"/>
      <c r="F2" s="9"/>
      <c r="G2" s="9"/>
      <c r="H2" s="9"/>
      <c r="I2" s="9"/>
    </row>
    <row r="3" spans="2:25" ht="15.75" thickBot="1" x14ac:dyDescent="0.3"/>
    <row r="4" spans="2:25" ht="30.75" thickBot="1" x14ac:dyDescent="0.3">
      <c r="B4" s="49" t="s">
        <v>30</v>
      </c>
      <c r="C4" s="50" t="s">
        <v>32</v>
      </c>
      <c r="D4" s="50" t="s">
        <v>31</v>
      </c>
      <c r="E4" s="51">
        <v>2004</v>
      </c>
      <c r="F4" s="51">
        <v>2005</v>
      </c>
      <c r="G4" s="51">
        <v>2006</v>
      </c>
      <c r="H4" s="51">
        <v>2007</v>
      </c>
      <c r="I4" s="51">
        <v>2008</v>
      </c>
      <c r="J4" s="51">
        <v>2009</v>
      </c>
      <c r="K4" s="51">
        <v>2010</v>
      </c>
      <c r="L4" s="51">
        <v>2011</v>
      </c>
      <c r="M4" s="51">
        <v>2012</v>
      </c>
      <c r="N4" s="51">
        <v>2013</v>
      </c>
      <c r="O4" s="51">
        <v>2014</v>
      </c>
      <c r="P4" s="51">
        <v>2015</v>
      </c>
      <c r="Q4" s="52">
        <v>2016</v>
      </c>
      <c r="R4" s="52">
        <v>2017</v>
      </c>
      <c r="S4" s="52">
        <v>2018</v>
      </c>
      <c r="T4" s="52">
        <v>2019</v>
      </c>
      <c r="U4" s="52">
        <v>2020</v>
      </c>
      <c r="V4" s="52">
        <v>2021</v>
      </c>
      <c r="W4" s="52">
        <v>2022</v>
      </c>
      <c r="X4" s="53">
        <v>2023</v>
      </c>
      <c r="Y4" s="48"/>
    </row>
    <row r="5" spans="2:25" ht="15.75" x14ac:dyDescent="0.25">
      <c r="B5" s="97" t="s">
        <v>6</v>
      </c>
      <c r="C5" s="10" t="s">
        <v>15</v>
      </c>
      <c r="D5" s="6" t="s">
        <v>29</v>
      </c>
      <c r="E5" s="11">
        <v>62.82</v>
      </c>
      <c r="F5" s="11">
        <v>52.05</v>
      </c>
      <c r="G5" s="11">
        <v>46.51</v>
      </c>
      <c r="H5" s="11">
        <v>39.83</v>
      </c>
      <c r="I5" s="11">
        <v>37.69</v>
      </c>
      <c r="J5" s="11">
        <v>12.04</v>
      </c>
      <c r="K5" s="2">
        <v>4</v>
      </c>
      <c r="L5" s="2">
        <v>42</v>
      </c>
      <c r="M5" s="2"/>
      <c r="N5" s="2">
        <v>14.76</v>
      </c>
      <c r="O5" s="2">
        <v>4.5999999999999996</v>
      </c>
      <c r="P5" s="2"/>
      <c r="Q5" s="2">
        <v>14.88</v>
      </c>
      <c r="R5" s="2"/>
      <c r="S5" s="2">
        <v>35.03</v>
      </c>
      <c r="T5" s="2">
        <v>33.17</v>
      </c>
      <c r="U5" s="2">
        <v>27.58</v>
      </c>
      <c r="V5" s="2">
        <v>27.52</v>
      </c>
      <c r="W5" s="2">
        <v>26.16</v>
      </c>
      <c r="X5" s="34">
        <v>21.09</v>
      </c>
      <c r="Y5" s="47"/>
    </row>
    <row r="6" spans="2:25" ht="15.75" x14ac:dyDescent="0.25">
      <c r="B6" s="98"/>
      <c r="C6" s="12" t="s">
        <v>16</v>
      </c>
      <c r="D6" s="7" t="s">
        <v>29</v>
      </c>
      <c r="E6" s="13">
        <v>57.68</v>
      </c>
      <c r="F6" s="13">
        <v>50.78</v>
      </c>
      <c r="G6" s="13">
        <v>46.2</v>
      </c>
      <c r="H6" s="13">
        <v>36.31</v>
      </c>
      <c r="I6" s="13">
        <v>34.15</v>
      </c>
      <c r="J6" s="13"/>
      <c r="K6" s="3"/>
      <c r="L6" s="3"/>
      <c r="M6" s="3">
        <v>30.04</v>
      </c>
      <c r="N6" s="3">
        <v>24.7</v>
      </c>
      <c r="O6" s="3">
        <v>20.45</v>
      </c>
      <c r="P6" s="3">
        <v>22.38</v>
      </c>
      <c r="Q6" s="3">
        <v>19.920000000000002</v>
      </c>
      <c r="R6" s="3">
        <v>21.39</v>
      </c>
      <c r="S6" s="3">
        <v>17.239999999999998</v>
      </c>
      <c r="T6" s="3">
        <v>14.14</v>
      </c>
      <c r="U6" s="3"/>
      <c r="V6" s="3"/>
      <c r="W6" s="3">
        <v>14.15</v>
      </c>
      <c r="X6" s="35">
        <v>6.99</v>
      </c>
      <c r="Y6" s="47"/>
    </row>
    <row r="7" spans="2:25" ht="15.75" x14ac:dyDescent="0.25">
      <c r="B7" s="98"/>
      <c r="C7" s="12" t="s">
        <v>17</v>
      </c>
      <c r="D7" s="7" t="s">
        <v>29</v>
      </c>
      <c r="E7" s="13">
        <v>61.6</v>
      </c>
      <c r="F7" s="13">
        <v>52.11</v>
      </c>
      <c r="G7" s="13">
        <v>52.76</v>
      </c>
      <c r="H7" s="13">
        <v>50.3</v>
      </c>
      <c r="I7" s="13">
        <v>56.74</v>
      </c>
      <c r="J7" s="13"/>
      <c r="K7" s="3"/>
      <c r="L7" s="3"/>
      <c r="M7" s="3">
        <v>43.11</v>
      </c>
      <c r="N7" s="3">
        <v>36.94</v>
      </c>
      <c r="O7" s="3">
        <v>26.26</v>
      </c>
      <c r="P7" s="3">
        <v>26.8</v>
      </c>
      <c r="Q7" s="3">
        <v>22.59</v>
      </c>
      <c r="R7" s="3"/>
      <c r="S7" s="3"/>
      <c r="T7" s="3"/>
      <c r="U7" s="3"/>
      <c r="V7" s="3"/>
      <c r="W7" s="3"/>
      <c r="X7" s="35"/>
      <c r="Y7" s="47"/>
    </row>
    <row r="8" spans="2:25" ht="15.75" x14ac:dyDescent="0.25">
      <c r="B8" s="98"/>
      <c r="C8" s="12" t="s">
        <v>18</v>
      </c>
      <c r="D8" s="7" t="s">
        <v>29</v>
      </c>
      <c r="E8" s="13">
        <v>37.729999999999997</v>
      </c>
      <c r="F8" s="13"/>
      <c r="G8" s="13">
        <v>52.82</v>
      </c>
      <c r="H8" s="13">
        <v>23.42</v>
      </c>
      <c r="I8" s="13">
        <v>27.44</v>
      </c>
      <c r="J8" s="13">
        <v>15.05</v>
      </c>
      <c r="K8" s="3">
        <v>22</v>
      </c>
      <c r="L8" s="3"/>
      <c r="M8" s="3"/>
      <c r="N8" s="3">
        <v>30.37</v>
      </c>
      <c r="O8" s="3">
        <v>24.72</v>
      </c>
      <c r="P8" s="3">
        <v>24.96</v>
      </c>
      <c r="Q8" s="3">
        <v>11.05</v>
      </c>
      <c r="R8" s="3"/>
      <c r="S8" s="3"/>
      <c r="T8" s="3">
        <v>3.51</v>
      </c>
      <c r="U8" s="3">
        <v>2.36</v>
      </c>
      <c r="V8" s="3">
        <v>2.5</v>
      </c>
      <c r="W8" s="3"/>
      <c r="X8" s="35"/>
      <c r="Y8" s="47"/>
    </row>
    <row r="9" spans="2:25" ht="16.5" thickBot="1" x14ac:dyDescent="0.3">
      <c r="B9" s="99"/>
      <c r="C9" s="54" t="s">
        <v>19</v>
      </c>
      <c r="D9" s="55" t="s">
        <v>29</v>
      </c>
      <c r="E9" s="56"/>
      <c r="F9" s="56"/>
      <c r="G9" s="56">
        <v>55.04</v>
      </c>
      <c r="H9" s="56">
        <v>42.76</v>
      </c>
      <c r="I9" s="56">
        <v>36.67</v>
      </c>
      <c r="J9" s="56">
        <v>32.020000000000003</v>
      </c>
      <c r="K9" s="57">
        <v>11</v>
      </c>
      <c r="L9" s="57"/>
      <c r="M9" s="57"/>
      <c r="N9" s="57"/>
      <c r="O9" s="57"/>
      <c r="P9" s="57"/>
      <c r="Q9" s="57">
        <v>33.450000000000003</v>
      </c>
      <c r="R9" s="57">
        <v>36.85</v>
      </c>
      <c r="S9" s="57"/>
      <c r="T9" s="57"/>
      <c r="U9" s="57">
        <v>35.450000000000003</v>
      </c>
      <c r="V9" s="57">
        <v>35.71</v>
      </c>
      <c r="W9" s="57">
        <v>30.04</v>
      </c>
      <c r="X9" s="58"/>
      <c r="Y9" s="47"/>
    </row>
    <row r="10" spans="2:25" ht="15.75" x14ac:dyDescent="0.25">
      <c r="B10" s="97" t="s">
        <v>7</v>
      </c>
      <c r="C10" s="10" t="s">
        <v>20</v>
      </c>
      <c r="D10" s="6" t="s">
        <v>29</v>
      </c>
      <c r="E10" s="11">
        <v>14.28</v>
      </c>
      <c r="F10" s="11">
        <v>13.87</v>
      </c>
      <c r="G10" s="11">
        <v>8.98</v>
      </c>
      <c r="H10" s="11">
        <v>14.35</v>
      </c>
      <c r="I10" s="11"/>
      <c r="J10" s="11">
        <v>15.81</v>
      </c>
      <c r="K10" s="2">
        <v>12</v>
      </c>
      <c r="L10" s="2">
        <v>12</v>
      </c>
      <c r="M10" s="2">
        <v>7.84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34"/>
      <c r="Y10" s="47"/>
    </row>
    <row r="11" spans="2:25" ht="16.5" thickBot="1" x14ac:dyDescent="0.3">
      <c r="B11" s="99"/>
      <c r="C11" s="54" t="s">
        <v>21</v>
      </c>
      <c r="D11" s="55" t="s">
        <v>29</v>
      </c>
      <c r="E11" s="56">
        <v>25.82</v>
      </c>
      <c r="F11" s="56">
        <v>28.83</v>
      </c>
      <c r="G11" s="56">
        <v>25.55</v>
      </c>
      <c r="H11" s="56">
        <v>19.649999999999999</v>
      </c>
      <c r="I11" s="56">
        <v>16.59</v>
      </c>
      <c r="J11" s="56">
        <v>18.52</v>
      </c>
      <c r="K11" s="57">
        <v>22</v>
      </c>
      <c r="L11" s="57">
        <v>21</v>
      </c>
      <c r="M11" s="57"/>
      <c r="N11" s="57">
        <v>19.5</v>
      </c>
      <c r="O11" s="57"/>
      <c r="P11" s="57"/>
      <c r="Q11" s="57">
        <v>17.489999999999998</v>
      </c>
      <c r="R11" s="57">
        <v>20.56</v>
      </c>
      <c r="S11" s="57"/>
      <c r="T11" s="57">
        <v>23.1</v>
      </c>
      <c r="U11" s="57">
        <v>23.25</v>
      </c>
      <c r="V11" s="57">
        <v>20.88</v>
      </c>
      <c r="W11" s="57">
        <v>13.13</v>
      </c>
      <c r="X11" s="58">
        <v>13.31</v>
      </c>
      <c r="Y11" s="47"/>
    </row>
    <row r="12" spans="2:25" ht="30.75" thickBot="1" x14ac:dyDescent="0.3">
      <c r="B12" s="59" t="s">
        <v>8</v>
      </c>
      <c r="C12" s="60" t="s">
        <v>22</v>
      </c>
      <c r="D12" s="8" t="s">
        <v>29</v>
      </c>
      <c r="E12" s="61">
        <v>28.04</v>
      </c>
      <c r="F12" s="61">
        <v>27.71</v>
      </c>
      <c r="G12" s="61">
        <v>29.42</v>
      </c>
      <c r="H12" s="61">
        <v>24.67</v>
      </c>
      <c r="I12" s="61">
        <v>21.03</v>
      </c>
      <c r="J12" s="61">
        <v>26.53</v>
      </c>
      <c r="K12" s="62">
        <v>21</v>
      </c>
      <c r="L12" s="62">
        <v>17</v>
      </c>
      <c r="M12" s="62"/>
      <c r="N12" s="62">
        <v>20.170000000000002</v>
      </c>
      <c r="O12" s="62">
        <v>39.24</v>
      </c>
      <c r="P12" s="62">
        <v>28.75</v>
      </c>
      <c r="Q12" s="62">
        <v>20.6</v>
      </c>
      <c r="R12" s="62">
        <v>29.39</v>
      </c>
      <c r="S12" s="62">
        <v>27.93</v>
      </c>
      <c r="T12" s="62">
        <v>28.73</v>
      </c>
      <c r="U12" s="62">
        <v>19.96</v>
      </c>
      <c r="V12" s="62">
        <v>27.86</v>
      </c>
      <c r="W12" s="62">
        <v>27.03</v>
      </c>
      <c r="X12" s="43">
        <v>26.61</v>
      </c>
      <c r="Y12" s="47"/>
    </row>
    <row r="13" spans="2:25" ht="30.75" thickBot="1" x14ac:dyDescent="0.3">
      <c r="B13" s="59" t="s">
        <v>9</v>
      </c>
      <c r="C13" s="60" t="s">
        <v>23</v>
      </c>
      <c r="D13" s="8" t="s">
        <v>29</v>
      </c>
      <c r="E13" s="61">
        <v>74.48</v>
      </c>
      <c r="F13" s="61">
        <v>28.93</v>
      </c>
      <c r="G13" s="61">
        <v>23.01</v>
      </c>
      <c r="H13" s="61">
        <v>25.5</v>
      </c>
      <c r="I13" s="61">
        <v>22.42</v>
      </c>
      <c r="J13" s="61">
        <v>17.95</v>
      </c>
      <c r="K13" s="62">
        <v>13</v>
      </c>
      <c r="L13" s="62"/>
      <c r="M13" s="62"/>
      <c r="N13" s="62"/>
      <c r="O13" s="62"/>
      <c r="P13" s="62"/>
      <c r="Q13" s="62">
        <v>35.880000000000003</v>
      </c>
      <c r="R13" s="62">
        <v>22.29</v>
      </c>
      <c r="S13" s="62">
        <v>20</v>
      </c>
      <c r="T13" s="62">
        <v>21.19</v>
      </c>
      <c r="U13" s="62">
        <v>17.62</v>
      </c>
      <c r="V13" s="62">
        <v>18.579999999999998</v>
      </c>
      <c r="W13" s="62">
        <v>31.6</v>
      </c>
      <c r="X13" s="43">
        <v>16.28</v>
      </c>
      <c r="Y13" s="47"/>
    </row>
    <row r="14" spans="2:25" ht="30.75" thickBot="1" x14ac:dyDescent="0.3">
      <c r="B14" s="59" t="s">
        <v>10</v>
      </c>
      <c r="C14" s="60" t="s">
        <v>24</v>
      </c>
      <c r="D14" s="8" t="s">
        <v>29</v>
      </c>
      <c r="E14" s="61">
        <v>27.98</v>
      </c>
      <c r="F14" s="61">
        <v>18.46</v>
      </c>
      <c r="G14" s="61">
        <v>15.8</v>
      </c>
      <c r="H14" s="61">
        <v>15.07</v>
      </c>
      <c r="I14" s="61">
        <v>12.91</v>
      </c>
      <c r="J14" s="61">
        <v>11.66</v>
      </c>
      <c r="K14" s="62">
        <v>13</v>
      </c>
      <c r="L14" s="62"/>
      <c r="M14" s="62"/>
      <c r="N14" s="62"/>
      <c r="O14" s="62"/>
      <c r="P14" s="62"/>
      <c r="Q14" s="62">
        <v>19.27</v>
      </c>
      <c r="R14" s="62">
        <v>16.170000000000002</v>
      </c>
      <c r="S14" s="62"/>
      <c r="T14" s="62"/>
      <c r="U14" s="62">
        <v>17.010000000000002</v>
      </c>
      <c r="V14" s="62"/>
      <c r="W14" s="62">
        <v>12.59</v>
      </c>
      <c r="X14" s="43"/>
      <c r="Y14" s="47"/>
    </row>
    <row r="15" spans="2:25" ht="30.75" thickBot="1" x14ac:dyDescent="0.3">
      <c r="B15" s="59" t="s">
        <v>11</v>
      </c>
      <c r="C15" s="60" t="s">
        <v>25</v>
      </c>
      <c r="D15" s="8" t="s">
        <v>29</v>
      </c>
      <c r="E15" s="61">
        <v>17.71</v>
      </c>
      <c r="F15" s="61">
        <v>45.37</v>
      </c>
      <c r="G15" s="61"/>
      <c r="H15" s="61">
        <v>12.21</v>
      </c>
      <c r="I15" s="61">
        <v>27.57</v>
      </c>
      <c r="J15" s="61">
        <v>30.01</v>
      </c>
      <c r="K15" s="62">
        <v>29</v>
      </c>
      <c r="L15" s="62">
        <v>44</v>
      </c>
      <c r="M15" s="62">
        <v>31.67</v>
      </c>
      <c r="N15" s="62"/>
      <c r="O15" s="62"/>
      <c r="P15" s="62"/>
      <c r="Q15" s="62">
        <v>16.68</v>
      </c>
      <c r="R15" s="62">
        <v>38.79</v>
      </c>
      <c r="S15" s="62"/>
      <c r="T15" s="62"/>
      <c r="U15" s="62">
        <v>15.17</v>
      </c>
      <c r="V15" s="62">
        <v>16.350000000000001</v>
      </c>
      <c r="W15" s="62">
        <v>12.21</v>
      </c>
      <c r="X15" s="43">
        <v>12.36</v>
      </c>
      <c r="Y15" s="47"/>
    </row>
    <row r="16" spans="2:25" ht="15.75" x14ac:dyDescent="0.25">
      <c r="B16" s="97" t="s">
        <v>12</v>
      </c>
      <c r="C16" s="10" t="s">
        <v>26</v>
      </c>
      <c r="D16" s="6" t="s">
        <v>29</v>
      </c>
      <c r="E16" s="11">
        <v>15.59</v>
      </c>
      <c r="F16" s="11">
        <v>22.88</v>
      </c>
      <c r="G16" s="11">
        <v>25.44</v>
      </c>
      <c r="H16" s="11">
        <v>18.71</v>
      </c>
      <c r="I16" s="11">
        <v>16.760000000000002</v>
      </c>
      <c r="J16" s="11">
        <v>20.36</v>
      </c>
      <c r="K16" s="2">
        <v>18</v>
      </c>
      <c r="L16" s="2">
        <v>14</v>
      </c>
      <c r="M16" s="2"/>
      <c r="N16" s="2"/>
      <c r="O16" s="2"/>
      <c r="P16" s="2"/>
      <c r="Q16" s="2"/>
      <c r="R16" s="2">
        <v>10.96</v>
      </c>
      <c r="S16" s="2"/>
      <c r="T16" s="2"/>
      <c r="U16" s="2"/>
      <c r="V16" s="2">
        <v>10.45</v>
      </c>
      <c r="W16" s="2">
        <v>12.77</v>
      </c>
      <c r="X16" s="34">
        <v>12.41</v>
      </c>
      <c r="Y16" s="47"/>
    </row>
    <row r="17" spans="2:25" ht="16.5" thickBot="1" x14ac:dyDescent="0.3">
      <c r="B17" s="99"/>
      <c r="C17" s="54" t="s">
        <v>27</v>
      </c>
      <c r="D17" s="55" t="s">
        <v>29</v>
      </c>
      <c r="E17" s="56">
        <v>19.34</v>
      </c>
      <c r="F17" s="56">
        <v>34.25</v>
      </c>
      <c r="G17" s="56">
        <v>36.79</v>
      </c>
      <c r="H17" s="56">
        <v>22.55</v>
      </c>
      <c r="I17" s="56">
        <v>29.87</v>
      </c>
      <c r="J17" s="56">
        <v>27.13</v>
      </c>
      <c r="K17" s="57">
        <v>20</v>
      </c>
      <c r="L17" s="57">
        <v>20</v>
      </c>
      <c r="M17" s="57">
        <v>13.97</v>
      </c>
      <c r="N17" s="57"/>
      <c r="O17" s="57"/>
      <c r="P17" s="57"/>
      <c r="Q17" s="57">
        <v>19.190000000000001</v>
      </c>
      <c r="R17" s="57">
        <v>24.68</v>
      </c>
      <c r="S17" s="57">
        <v>23.29</v>
      </c>
      <c r="T17" s="57">
        <v>21.27</v>
      </c>
      <c r="U17" s="57">
        <v>14.94</v>
      </c>
      <c r="V17" s="57">
        <v>15.07</v>
      </c>
      <c r="W17" s="57">
        <v>15.59</v>
      </c>
      <c r="X17" s="58">
        <v>14.51</v>
      </c>
      <c r="Y17" s="47"/>
    </row>
    <row r="18" spans="2:25" ht="30.75" thickBot="1" x14ac:dyDescent="0.3">
      <c r="B18" s="59" t="s">
        <v>13</v>
      </c>
      <c r="C18" s="60" t="s">
        <v>28</v>
      </c>
      <c r="D18" s="8" t="s">
        <v>29</v>
      </c>
      <c r="E18" s="61"/>
      <c r="F18" s="61"/>
      <c r="G18" s="61">
        <v>24.56</v>
      </c>
      <c r="H18" s="61">
        <v>25.87</v>
      </c>
      <c r="I18" s="61">
        <v>20.43</v>
      </c>
      <c r="J18" s="61">
        <v>19.46</v>
      </c>
      <c r="K18" s="62"/>
      <c r="L18" s="62"/>
      <c r="M18" s="62"/>
      <c r="N18" s="62"/>
      <c r="O18" s="62"/>
      <c r="P18" s="62"/>
      <c r="Q18" s="62"/>
      <c r="R18" s="62"/>
      <c r="S18" s="62"/>
      <c r="T18" s="62">
        <v>26.92</v>
      </c>
      <c r="U18" s="62">
        <v>21.64</v>
      </c>
      <c r="V18" s="62">
        <v>21.96</v>
      </c>
      <c r="W18" s="62">
        <v>17.34</v>
      </c>
      <c r="X18" s="43"/>
      <c r="Y18" s="47"/>
    </row>
    <row r="19" spans="2:25" ht="30.75" thickBot="1" x14ac:dyDescent="0.3">
      <c r="B19" s="42" t="s">
        <v>54</v>
      </c>
      <c r="C19" s="41" t="s">
        <v>55</v>
      </c>
      <c r="D19" s="8" t="s">
        <v>29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62">
        <v>16.41</v>
      </c>
      <c r="T19" s="62">
        <v>18.8</v>
      </c>
      <c r="U19" s="62">
        <v>14.42</v>
      </c>
      <c r="V19" s="62"/>
      <c r="W19" s="62">
        <v>12.52</v>
      </c>
      <c r="X19" s="43">
        <v>10.93</v>
      </c>
      <c r="Y19" s="47"/>
    </row>
    <row r="20" spans="2:25" ht="30.75" thickBot="1" x14ac:dyDescent="0.3">
      <c r="B20" s="42" t="s">
        <v>56</v>
      </c>
      <c r="C20" s="41" t="s">
        <v>57</v>
      </c>
      <c r="D20" s="8" t="s">
        <v>29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62">
        <v>11.35</v>
      </c>
      <c r="T20" s="62">
        <v>16.12</v>
      </c>
      <c r="U20" s="62">
        <v>18.399999999999999</v>
      </c>
      <c r="V20" s="62">
        <v>13.24</v>
      </c>
      <c r="W20" s="62">
        <v>10.11</v>
      </c>
      <c r="X20" s="43">
        <v>8.16</v>
      </c>
      <c r="Y20" s="47"/>
    </row>
    <row r="21" spans="2:25" ht="30.75" thickBot="1" x14ac:dyDescent="0.3">
      <c r="B21" s="42" t="s">
        <v>58</v>
      </c>
      <c r="C21" s="63" t="s">
        <v>64</v>
      </c>
      <c r="D21" s="8" t="s">
        <v>29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62">
        <v>8.0500000000000007</v>
      </c>
      <c r="W21" s="62">
        <v>3.3</v>
      </c>
      <c r="X21" s="43">
        <v>2.87</v>
      </c>
      <c r="Y21" s="47"/>
    </row>
    <row r="22" spans="2:25" ht="30.75" thickBot="1" x14ac:dyDescent="0.3">
      <c r="B22" s="42" t="s">
        <v>61</v>
      </c>
      <c r="C22" s="63" t="s">
        <v>65</v>
      </c>
      <c r="D22" s="8" t="s">
        <v>29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62"/>
      <c r="W22" s="62">
        <v>6.77</v>
      </c>
      <c r="X22" s="43">
        <v>6.47</v>
      </c>
      <c r="Y22" s="47"/>
    </row>
    <row r="23" spans="2:25" ht="30.75" thickBot="1" x14ac:dyDescent="0.3">
      <c r="B23" s="42" t="s">
        <v>62</v>
      </c>
      <c r="C23" s="63" t="s">
        <v>66</v>
      </c>
      <c r="D23" s="8" t="s">
        <v>29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62"/>
      <c r="W23" s="62">
        <v>15.58</v>
      </c>
      <c r="X23" s="43">
        <v>14.95</v>
      </c>
      <c r="Y23" s="47"/>
    </row>
    <row r="24" spans="2:25" ht="30.75" thickBot="1" x14ac:dyDescent="0.3">
      <c r="B24" s="42" t="s">
        <v>63</v>
      </c>
      <c r="C24" s="63" t="s">
        <v>67</v>
      </c>
      <c r="D24" s="8" t="s">
        <v>29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62"/>
      <c r="W24" s="62"/>
      <c r="X24" s="43">
        <v>14.75</v>
      </c>
      <c r="Y24" s="47"/>
    </row>
    <row r="25" spans="2:25" ht="30.75" thickBot="1" x14ac:dyDescent="0.3">
      <c r="B25" s="14" t="s">
        <v>14</v>
      </c>
    </row>
    <row r="26" spans="2:25" x14ac:dyDescent="0.25">
      <c r="B26" s="15" t="s">
        <v>3</v>
      </c>
      <c r="C26" s="16" t="s">
        <v>4</v>
      </c>
      <c r="D26" s="16"/>
      <c r="E26" s="2">
        <v>40</v>
      </c>
      <c r="F26" s="2">
        <v>40</v>
      </c>
      <c r="G26" s="2">
        <v>40</v>
      </c>
      <c r="H26" s="2">
        <v>40</v>
      </c>
      <c r="I26" s="2">
        <v>40</v>
      </c>
      <c r="J26" s="2">
        <v>40</v>
      </c>
      <c r="K26" s="2">
        <v>40</v>
      </c>
      <c r="L26" s="2">
        <v>40</v>
      </c>
      <c r="M26" s="2">
        <v>40</v>
      </c>
      <c r="N26" s="2">
        <v>40</v>
      </c>
      <c r="O26" s="2">
        <v>40</v>
      </c>
      <c r="P26" s="2">
        <v>40</v>
      </c>
      <c r="Q26" s="2">
        <v>40</v>
      </c>
      <c r="R26" s="2">
        <v>40</v>
      </c>
      <c r="S26" s="2">
        <v>40</v>
      </c>
      <c r="T26" s="2">
        <v>40</v>
      </c>
      <c r="U26" s="2">
        <v>40</v>
      </c>
      <c r="V26" s="2">
        <v>40</v>
      </c>
      <c r="W26" s="2">
        <v>40</v>
      </c>
      <c r="X26" s="34">
        <v>40</v>
      </c>
      <c r="Y26" s="47"/>
    </row>
    <row r="27" spans="2:25" x14ac:dyDescent="0.25">
      <c r="B27" s="17" t="s">
        <v>0</v>
      </c>
      <c r="C27" s="4" t="s">
        <v>5</v>
      </c>
      <c r="D27" s="4"/>
      <c r="E27" s="4">
        <f>AVERAGE(E5:E18)</f>
        <v>36.922499999999999</v>
      </c>
      <c r="F27" s="4">
        <f t="shared" ref="F27:O27" si="0">AVERAGE(F5:F18)</f>
        <v>34.112727272727277</v>
      </c>
      <c r="G27" s="4">
        <f t="shared" si="0"/>
        <v>34.067692307692312</v>
      </c>
      <c r="H27" s="4">
        <f t="shared" si="0"/>
        <v>26.514285714285712</v>
      </c>
      <c r="I27" s="4">
        <f t="shared" si="0"/>
        <v>27.713076923076926</v>
      </c>
      <c r="J27" s="4">
        <f t="shared" si="0"/>
        <v>20.544999999999998</v>
      </c>
      <c r="K27" s="4">
        <f t="shared" si="0"/>
        <v>16.818181818181817</v>
      </c>
      <c r="L27" s="4">
        <f t="shared" si="0"/>
        <v>24.285714285714285</v>
      </c>
      <c r="M27" s="4">
        <f t="shared" si="0"/>
        <v>25.326000000000001</v>
      </c>
      <c r="N27" s="4">
        <f t="shared" si="0"/>
        <v>24.406666666666666</v>
      </c>
      <c r="O27" s="4">
        <f t="shared" si="0"/>
        <v>23.054000000000002</v>
      </c>
      <c r="P27" s="4">
        <f>AVERAGE(P5:P18)</f>
        <v>25.7225</v>
      </c>
      <c r="Q27" s="4">
        <f>AVERAGE(Q5:Q18)</f>
        <v>21</v>
      </c>
      <c r="R27" s="4">
        <f>AVERAGE(R5:R18)</f>
        <v>24.564444444444444</v>
      </c>
      <c r="S27" s="4">
        <f>AVERAGE(S5:S20)</f>
        <v>21.607142857142854</v>
      </c>
      <c r="T27" s="4">
        <f>AVERAGE(T5:T20)</f>
        <v>20.695000000000004</v>
      </c>
      <c r="U27" s="4">
        <f>AVERAGE(U5:U20)</f>
        <v>18.983333333333331</v>
      </c>
      <c r="V27" s="4">
        <f t="shared" ref="V27" si="1">AVERAGE(V5:V20)</f>
        <v>19.101818181818182</v>
      </c>
      <c r="W27" s="4">
        <f>AVERAGE(W5:W23)</f>
        <v>16.305625000000003</v>
      </c>
      <c r="X27" s="4">
        <f>AVERAGE(X5:X24)</f>
        <v>12.977857142857143</v>
      </c>
    </row>
    <row r="28" spans="2:25" x14ac:dyDescent="0.25">
      <c r="B28" s="17" t="s">
        <v>1</v>
      </c>
      <c r="C28" s="5">
        <v>0.1</v>
      </c>
      <c r="D28" s="4"/>
      <c r="E28" s="4">
        <f>PERCENTILE(E5:E18, 0.1)</f>
        <v>15.802</v>
      </c>
      <c r="F28" s="4">
        <f t="shared" ref="F28:R28" si="2">PERCENTILE(F5:F18, 0.1)</f>
        <v>18.46</v>
      </c>
      <c r="G28" s="4">
        <f t="shared" si="2"/>
        <v>17.242000000000001</v>
      </c>
      <c r="H28" s="4">
        <f t="shared" si="2"/>
        <v>14.565999999999999</v>
      </c>
      <c r="I28" s="4">
        <f t="shared" si="2"/>
        <v>16.623999999999999</v>
      </c>
      <c r="J28" s="4">
        <f t="shared" si="2"/>
        <v>12.340999999999999</v>
      </c>
      <c r="K28" s="4">
        <f t="shared" si="2"/>
        <v>11</v>
      </c>
      <c r="L28" s="4">
        <f t="shared" si="2"/>
        <v>13.2</v>
      </c>
      <c r="M28" s="4">
        <f t="shared" si="2"/>
        <v>10.292</v>
      </c>
      <c r="N28" s="4">
        <f t="shared" si="2"/>
        <v>17.13</v>
      </c>
      <c r="O28" s="4">
        <f t="shared" si="2"/>
        <v>10.939999999999998</v>
      </c>
      <c r="P28" s="4">
        <f t="shared" si="2"/>
        <v>23.154</v>
      </c>
      <c r="Q28" s="4">
        <f t="shared" si="2"/>
        <v>14.88</v>
      </c>
      <c r="R28" s="4">
        <f t="shared" si="2"/>
        <v>15.128000000000002</v>
      </c>
      <c r="S28" s="4">
        <f>PERCENTILE(S5:S20, 0.1)</f>
        <v>14.386000000000001</v>
      </c>
      <c r="T28" s="4">
        <f>PERCENTILE(T5:T20, 0.1)</f>
        <v>13.077</v>
      </c>
      <c r="U28" s="4">
        <f>PERCENTILE(U5:U20, 0.1)</f>
        <v>14.472</v>
      </c>
      <c r="V28" s="4">
        <f t="shared" ref="V28" si="3">PERCENTILE(V5:V20, 0.1)</f>
        <v>10.45</v>
      </c>
      <c r="W28" s="4">
        <f>PERCENTILE(W5:W23, 0.1)</f>
        <v>8.44</v>
      </c>
      <c r="X28" s="4">
        <f>PERCENTILE(X5:X24, 0.1)</f>
        <v>6.6259999999999994</v>
      </c>
    </row>
    <row r="29" spans="2:25" ht="15.75" thickBot="1" x14ac:dyDescent="0.3">
      <c r="B29" s="18" t="s">
        <v>2</v>
      </c>
      <c r="C29" s="19">
        <v>0.9</v>
      </c>
      <c r="D29" s="20"/>
      <c r="E29" s="20">
        <f>PERCENTILE(E5:E18, 0.9)</f>
        <v>62.698</v>
      </c>
      <c r="F29" s="20">
        <f t="shared" ref="F29:R29" si="4">PERCENTILE(F5:F18, 0.9)</f>
        <v>52.05</v>
      </c>
      <c r="G29" s="20">
        <f t="shared" si="4"/>
        <v>52.808</v>
      </c>
      <c r="H29" s="20">
        <f t="shared" si="4"/>
        <v>41.881</v>
      </c>
      <c r="I29" s="20">
        <f t="shared" si="4"/>
        <v>37.485999999999997</v>
      </c>
      <c r="J29" s="20">
        <f t="shared" si="4"/>
        <v>29.722000000000001</v>
      </c>
      <c r="K29" s="20">
        <f t="shared" si="4"/>
        <v>22</v>
      </c>
      <c r="L29" s="20">
        <f t="shared" si="4"/>
        <v>42.8</v>
      </c>
      <c r="M29" s="20">
        <f t="shared" si="4"/>
        <v>38.533999999999999</v>
      </c>
      <c r="N29" s="20">
        <f t="shared" si="4"/>
        <v>33.655000000000001</v>
      </c>
      <c r="O29" s="20">
        <f t="shared" si="4"/>
        <v>34.047999999999995</v>
      </c>
      <c r="P29" s="20">
        <f t="shared" si="4"/>
        <v>28.164999999999999</v>
      </c>
      <c r="Q29" s="20">
        <f t="shared" si="4"/>
        <v>33.450000000000003</v>
      </c>
      <c r="R29" s="20">
        <f t="shared" si="4"/>
        <v>37.238</v>
      </c>
      <c r="S29" s="20">
        <f>PERCENTILE(S5:S20, 0.9)</f>
        <v>30.770000000000003</v>
      </c>
      <c r="T29" s="20">
        <f>PERCENTILE(T5:T20, 0.9)</f>
        <v>29.173999999999999</v>
      </c>
      <c r="U29" s="20">
        <f>PERCENTILE(U5:U20, 0.9)</f>
        <v>27.146999999999998</v>
      </c>
      <c r="V29" s="20">
        <f t="shared" ref="V29" si="5">PERCENTILE(V5:V20, 0.9)</f>
        <v>27.86</v>
      </c>
      <c r="W29" s="20">
        <f>PERCENTILE(W5:W23, 0.9)</f>
        <v>28.535</v>
      </c>
      <c r="X29" s="20">
        <f>PERCENTILE(X5:X24, 0.9)</f>
        <v>19.647000000000006</v>
      </c>
    </row>
    <row r="33" spans="2:2" x14ac:dyDescent="0.25">
      <c r="B33" s="32" t="s">
        <v>50</v>
      </c>
    </row>
    <row r="34" spans="2:2" x14ac:dyDescent="0.25">
      <c r="B34" t="s">
        <v>53</v>
      </c>
    </row>
  </sheetData>
  <mergeCells count="3">
    <mergeCell ref="B5:B9"/>
    <mergeCell ref="B10:B11"/>
    <mergeCell ref="B16:B17"/>
  </mergeCells>
  <phoneticPr fontId="3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1"/>
  <sheetViews>
    <sheetView workbookViewId="0">
      <selection activeCell="B27" sqref="B27"/>
    </sheetView>
  </sheetViews>
  <sheetFormatPr defaultRowHeight="15" x14ac:dyDescent="0.25"/>
  <cols>
    <col min="1" max="1" width="24" customWidth="1"/>
    <col min="2" max="3" width="21.140625" customWidth="1"/>
    <col min="4" max="4" width="25.7109375" customWidth="1"/>
    <col min="15" max="17" width="9.5703125" bestFit="1" customWidth="1"/>
    <col min="18" max="24" width="9.5703125" customWidth="1"/>
    <col min="264" max="264" width="19.28515625" customWidth="1"/>
    <col min="266" max="266" width="49.42578125" customWidth="1"/>
    <col min="267" max="267" width="8" customWidth="1"/>
    <col min="520" max="520" width="19.28515625" customWidth="1"/>
    <col min="522" max="522" width="49.42578125" customWidth="1"/>
    <col min="523" max="523" width="8" customWidth="1"/>
    <col min="776" max="776" width="19.28515625" customWidth="1"/>
    <col min="778" max="778" width="49.42578125" customWidth="1"/>
    <col min="779" max="779" width="8" customWidth="1"/>
    <col min="1032" max="1032" width="19.28515625" customWidth="1"/>
    <col min="1034" max="1034" width="49.42578125" customWidth="1"/>
    <col min="1035" max="1035" width="8" customWidth="1"/>
    <col min="1288" max="1288" width="19.28515625" customWidth="1"/>
    <col min="1290" max="1290" width="49.42578125" customWidth="1"/>
    <col min="1291" max="1291" width="8" customWidth="1"/>
    <col min="1544" max="1544" width="19.28515625" customWidth="1"/>
    <col min="1546" max="1546" width="49.42578125" customWidth="1"/>
    <col min="1547" max="1547" width="8" customWidth="1"/>
    <col min="1800" max="1800" width="19.28515625" customWidth="1"/>
    <col min="1802" max="1802" width="49.42578125" customWidth="1"/>
    <col min="1803" max="1803" width="8" customWidth="1"/>
    <col min="2056" max="2056" width="19.28515625" customWidth="1"/>
    <col min="2058" max="2058" width="49.42578125" customWidth="1"/>
    <col min="2059" max="2059" width="8" customWidth="1"/>
    <col min="2312" max="2312" width="19.28515625" customWidth="1"/>
    <col min="2314" max="2314" width="49.42578125" customWidth="1"/>
    <col min="2315" max="2315" width="8" customWidth="1"/>
    <col min="2568" max="2568" width="19.28515625" customWidth="1"/>
    <col min="2570" max="2570" width="49.42578125" customWidth="1"/>
    <col min="2571" max="2571" width="8" customWidth="1"/>
    <col min="2824" max="2824" width="19.28515625" customWidth="1"/>
    <col min="2826" max="2826" width="49.42578125" customWidth="1"/>
    <col min="2827" max="2827" width="8" customWidth="1"/>
    <col min="3080" max="3080" width="19.28515625" customWidth="1"/>
    <col min="3082" max="3082" width="49.42578125" customWidth="1"/>
    <col min="3083" max="3083" width="8" customWidth="1"/>
    <col min="3336" max="3336" width="19.28515625" customWidth="1"/>
    <col min="3338" max="3338" width="49.42578125" customWidth="1"/>
    <col min="3339" max="3339" width="8" customWidth="1"/>
    <col min="3592" max="3592" width="19.28515625" customWidth="1"/>
    <col min="3594" max="3594" width="49.42578125" customWidth="1"/>
    <col min="3595" max="3595" width="8" customWidth="1"/>
    <col min="3848" max="3848" width="19.28515625" customWidth="1"/>
    <col min="3850" max="3850" width="49.42578125" customWidth="1"/>
    <col min="3851" max="3851" width="8" customWidth="1"/>
    <col min="4104" max="4104" width="19.28515625" customWidth="1"/>
    <col min="4106" max="4106" width="49.42578125" customWidth="1"/>
    <col min="4107" max="4107" width="8" customWidth="1"/>
    <col min="4360" max="4360" width="19.28515625" customWidth="1"/>
    <col min="4362" max="4362" width="49.42578125" customWidth="1"/>
    <col min="4363" max="4363" width="8" customWidth="1"/>
    <col min="4616" max="4616" width="19.28515625" customWidth="1"/>
    <col min="4618" max="4618" width="49.42578125" customWidth="1"/>
    <col min="4619" max="4619" width="8" customWidth="1"/>
    <col min="4872" max="4872" width="19.28515625" customWidth="1"/>
    <col min="4874" max="4874" width="49.42578125" customWidth="1"/>
    <col min="4875" max="4875" width="8" customWidth="1"/>
    <col min="5128" max="5128" width="19.28515625" customWidth="1"/>
    <col min="5130" max="5130" width="49.42578125" customWidth="1"/>
    <col min="5131" max="5131" width="8" customWidth="1"/>
    <col min="5384" max="5384" width="19.28515625" customWidth="1"/>
    <col min="5386" max="5386" width="49.42578125" customWidth="1"/>
    <col min="5387" max="5387" width="8" customWidth="1"/>
    <col min="5640" max="5640" width="19.28515625" customWidth="1"/>
    <col min="5642" max="5642" width="49.42578125" customWidth="1"/>
    <col min="5643" max="5643" width="8" customWidth="1"/>
    <col min="5896" max="5896" width="19.28515625" customWidth="1"/>
    <col min="5898" max="5898" width="49.42578125" customWidth="1"/>
    <col min="5899" max="5899" width="8" customWidth="1"/>
    <col min="6152" max="6152" width="19.28515625" customWidth="1"/>
    <col min="6154" max="6154" width="49.42578125" customWidth="1"/>
    <col min="6155" max="6155" width="8" customWidth="1"/>
    <col min="6408" max="6408" width="19.28515625" customWidth="1"/>
    <col min="6410" max="6410" width="49.42578125" customWidth="1"/>
    <col min="6411" max="6411" width="8" customWidth="1"/>
    <col min="6664" max="6664" width="19.28515625" customWidth="1"/>
    <col min="6666" max="6666" width="49.42578125" customWidth="1"/>
    <col min="6667" max="6667" width="8" customWidth="1"/>
    <col min="6920" max="6920" width="19.28515625" customWidth="1"/>
    <col min="6922" max="6922" width="49.42578125" customWidth="1"/>
    <col min="6923" max="6923" width="8" customWidth="1"/>
    <col min="7176" max="7176" width="19.28515625" customWidth="1"/>
    <col min="7178" max="7178" width="49.42578125" customWidth="1"/>
    <col min="7179" max="7179" width="8" customWidth="1"/>
    <col min="7432" max="7432" width="19.28515625" customWidth="1"/>
    <col min="7434" max="7434" width="49.42578125" customWidth="1"/>
    <col min="7435" max="7435" width="8" customWidth="1"/>
    <col min="7688" max="7688" width="19.28515625" customWidth="1"/>
    <col min="7690" max="7690" width="49.42578125" customWidth="1"/>
    <col min="7691" max="7691" width="8" customWidth="1"/>
    <col min="7944" max="7944" width="19.28515625" customWidth="1"/>
    <col min="7946" max="7946" width="49.42578125" customWidth="1"/>
    <col min="7947" max="7947" width="8" customWidth="1"/>
    <col min="8200" max="8200" width="19.28515625" customWidth="1"/>
    <col min="8202" max="8202" width="49.42578125" customWidth="1"/>
    <col min="8203" max="8203" width="8" customWidth="1"/>
    <col min="8456" max="8456" width="19.28515625" customWidth="1"/>
    <col min="8458" max="8458" width="49.42578125" customWidth="1"/>
    <col min="8459" max="8459" width="8" customWidth="1"/>
    <col min="8712" max="8712" width="19.28515625" customWidth="1"/>
    <col min="8714" max="8714" width="49.42578125" customWidth="1"/>
    <col min="8715" max="8715" width="8" customWidth="1"/>
    <col min="8968" max="8968" width="19.28515625" customWidth="1"/>
    <col min="8970" max="8970" width="49.42578125" customWidth="1"/>
    <col min="8971" max="8971" width="8" customWidth="1"/>
    <col min="9224" max="9224" width="19.28515625" customWidth="1"/>
    <col min="9226" max="9226" width="49.42578125" customWidth="1"/>
    <col min="9227" max="9227" width="8" customWidth="1"/>
    <col min="9480" max="9480" width="19.28515625" customWidth="1"/>
    <col min="9482" max="9482" width="49.42578125" customWidth="1"/>
    <col min="9483" max="9483" width="8" customWidth="1"/>
    <col min="9736" max="9736" width="19.28515625" customWidth="1"/>
    <col min="9738" max="9738" width="49.42578125" customWidth="1"/>
    <col min="9739" max="9739" width="8" customWidth="1"/>
    <col min="9992" max="9992" width="19.28515625" customWidth="1"/>
    <col min="9994" max="9994" width="49.42578125" customWidth="1"/>
    <col min="9995" max="9995" width="8" customWidth="1"/>
    <col min="10248" max="10248" width="19.28515625" customWidth="1"/>
    <col min="10250" max="10250" width="49.42578125" customWidth="1"/>
    <col min="10251" max="10251" width="8" customWidth="1"/>
    <col min="10504" max="10504" width="19.28515625" customWidth="1"/>
    <col min="10506" max="10506" width="49.42578125" customWidth="1"/>
    <col min="10507" max="10507" width="8" customWidth="1"/>
    <col min="10760" max="10760" width="19.28515625" customWidth="1"/>
    <col min="10762" max="10762" width="49.42578125" customWidth="1"/>
    <col min="10763" max="10763" width="8" customWidth="1"/>
    <col min="11016" max="11016" width="19.28515625" customWidth="1"/>
    <col min="11018" max="11018" width="49.42578125" customWidth="1"/>
    <col min="11019" max="11019" width="8" customWidth="1"/>
    <col min="11272" max="11272" width="19.28515625" customWidth="1"/>
    <col min="11274" max="11274" width="49.42578125" customWidth="1"/>
    <col min="11275" max="11275" width="8" customWidth="1"/>
    <col min="11528" max="11528" width="19.28515625" customWidth="1"/>
    <col min="11530" max="11530" width="49.42578125" customWidth="1"/>
    <col min="11531" max="11531" width="8" customWidth="1"/>
    <col min="11784" max="11784" width="19.28515625" customWidth="1"/>
    <col min="11786" max="11786" width="49.42578125" customWidth="1"/>
    <col min="11787" max="11787" width="8" customWidth="1"/>
    <col min="12040" max="12040" width="19.28515625" customWidth="1"/>
    <col min="12042" max="12042" width="49.42578125" customWidth="1"/>
    <col min="12043" max="12043" width="8" customWidth="1"/>
    <col min="12296" max="12296" width="19.28515625" customWidth="1"/>
    <col min="12298" max="12298" width="49.42578125" customWidth="1"/>
    <col min="12299" max="12299" width="8" customWidth="1"/>
    <col min="12552" max="12552" width="19.28515625" customWidth="1"/>
    <col min="12554" max="12554" width="49.42578125" customWidth="1"/>
    <col min="12555" max="12555" width="8" customWidth="1"/>
    <col min="12808" max="12808" width="19.28515625" customWidth="1"/>
    <col min="12810" max="12810" width="49.42578125" customWidth="1"/>
    <col min="12811" max="12811" width="8" customWidth="1"/>
    <col min="13064" max="13064" width="19.28515625" customWidth="1"/>
    <col min="13066" max="13066" width="49.42578125" customWidth="1"/>
    <col min="13067" max="13067" width="8" customWidth="1"/>
    <col min="13320" max="13320" width="19.28515625" customWidth="1"/>
    <col min="13322" max="13322" width="49.42578125" customWidth="1"/>
    <col min="13323" max="13323" width="8" customWidth="1"/>
    <col min="13576" max="13576" width="19.28515625" customWidth="1"/>
    <col min="13578" max="13578" width="49.42578125" customWidth="1"/>
    <col min="13579" max="13579" width="8" customWidth="1"/>
    <col min="13832" max="13832" width="19.28515625" customWidth="1"/>
    <col min="13834" max="13834" width="49.42578125" customWidth="1"/>
    <col min="13835" max="13835" width="8" customWidth="1"/>
    <col min="14088" max="14088" width="19.28515625" customWidth="1"/>
    <col min="14090" max="14090" width="49.42578125" customWidth="1"/>
    <col min="14091" max="14091" width="8" customWidth="1"/>
    <col min="14344" max="14344" width="19.28515625" customWidth="1"/>
    <col min="14346" max="14346" width="49.42578125" customWidth="1"/>
    <col min="14347" max="14347" width="8" customWidth="1"/>
    <col min="14600" max="14600" width="19.28515625" customWidth="1"/>
    <col min="14602" max="14602" width="49.42578125" customWidth="1"/>
    <col min="14603" max="14603" width="8" customWidth="1"/>
    <col min="14856" max="14856" width="19.28515625" customWidth="1"/>
    <col min="14858" max="14858" width="49.42578125" customWidth="1"/>
    <col min="14859" max="14859" width="8" customWidth="1"/>
    <col min="15112" max="15112" width="19.28515625" customWidth="1"/>
    <col min="15114" max="15114" width="49.42578125" customWidth="1"/>
    <col min="15115" max="15115" width="8" customWidth="1"/>
    <col min="15368" max="15368" width="19.28515625" customWidth="1"/>
    <col min="15370" max="15370" width="49.42578125" customWidth="1"/>
    <col min="15371" max="15371" width="8" customWidth="1"/>
    <col min="15624" max="15624" width="19.28515625" customWidth="1"/>
    <col min="15626" max="15626" width="49.42578125" customWidth="1"/>
    <col min="15627" max="15627" width="8" customWidth="1"/>
    <col min="15880" max="15880" width="19.28515625" customWidth="1"/>
    <col min="15882" max="15882" width="49.42578125" customWidth="1"/>
    <col min="15883" max="15883" width="8" customWidth="1"/>
    <col min="16136" max="16136" width="19.28515625" customWidth="1"/>
    <col min="16138" max="16138" width="49.42578125" customWidth="1"/>
    <col min="16139" max="16139" width="8" customWidth="1"/>
  </cols>
  <sheetData>
    <row r="1" spans="1:24" ht="18" x14ac:dyDescent="0.35">
      <c r="A1" s="26" t="s">
        <v>43</v>
      </c>
    </row>
    <row r="2" spans="1:24" ht="18" x14ac:dyDescent="0.35">
      <c r="A2" s="26" t="s">
        <v>44</v>
      </c>
      <c r="B2" s="21"/>
      <c r="C2" s="21"/>
    </row>
    <row r="3" spans="1:24" ht="16.5" thickBot="1" x14ac:dyDescent="0.3">
      <c r="A3" s="22"/>
      <c r="B3" s="22"/>
      <c r="C3" s="22"/>
    </row>
    <row r="4" spans="1:24" ht="60.75" thickBot="1" x14ac:dyDescent="0.3">
      <c r="A4" s="49" t="s">
        <v>30</v>
      </c>
      <c r="B4" s="45" t="s">
        <v>59</v>
      </c>
      <c r="C4" s="45" t="s">
        <v>60</v>
      </c>
      <c r="D4" s="64" t="s">
        <v>31</v>
      </c>
      <c r="E4" s="94">
        <v>2004</v>
      </c>
      <c r="F4" s="94">
        <v>2005</v>
      </c>
      <c r="G4" s="94">
        <v>2006</v>
      </c>
      <c r="H4" s="94">
        <v>2007</v>
      </c>
      <c r="I4" s="94">
        <v>2008</v>
      </c>
      <c r="J4" s="94">
        <v>2009</v>
      </c>
      <c r="K4" s="94">
        <v>2010</v>
      </c>
      <c r="L4" s="94">
        <v>2011</v>
      </c>
      <c r="M4" s="94">
        <v>2012</v>
      </c>
      <c r="N4" s="94">
        <v>2013</v>
      </c>
      <c r="O4" s="94">
        <v>2014</v>
      </c>
      <c r="P4" s="94">
        <v>2015</v>
      </c>
      <c r="Q4" s="94">
        <v>2016</v>
      </c>
      <c r="R4" s="94">
        <v>2017</v>
      </c>
      <c r="S4" s="94">
        <v>2018</v>
      </c>
      <c r="T4" s="94">
        <v>2019</v>
      </c>
      <c r="U4" s="94">
        <v>2020</v>
      </c>
      <c r="V4" s="95">
        <v>2021</v>
      </c>
      <c r="W4" s="94">
        <v>2022</v>
      </c>
      <c r="X4" s="96">
        <v>2023</v>
      </c>
    </row>
    <row r="5" spans="1:24" ht="25.5" x14ac:dyDescent="0.25">
      <c r="A5" s="65" t="s">
        <v>6</v>
      </c>
      <c r="B5" s="66">
        <v>506926</v>
      </c>
      <c r="C5" s="67">
        <v>526502</v>
      </c>
      <c r="D5" s="68" t="s">
        <v>33</v>
      </c>
      <c r="E5" s="66">
        <v>55</v>
      </c>
      <c r="F5" s="66">
        <v>51.6</v>
      </c>
      <c r="G5" s="66">
        <v>50.67</v>
      </c>
      <c r="H5" s="66">
        <v>38.520000000000003</v>
      </c>
      <c r="I5" s="69">
        <v>35.838000000000001</v>
      </c>
      <c r="J5" s="69">
        <v>19.07</v>
      </c>
      <c r="K5" s="66">
        <v>18.5</v>
      </c>
      <c r="L5" s="66">
        <v>42</v>
      </c>
      <c r="M5" s="66">
        <v>36.57</v>
      </c>
      <c r="N5" s="66">
        <v>26.69</v>
      </c>
      <c r="O5" s="70">
        <v>19.0075</v>
      </c>
      <c r="P5" s="70">
        <v>24.713333333333335</v>
      </c>
      <c r="Q5" s="70">
        <v>20.378</v>
      </c>
      <c r="R5" s="70">
        <v>29.12</v>
      </c>
      <c r="S5" s="70">
        <v>26.13</v>
      </c>
      <c r="T5" s="70">
        <v>17.41</v>
      </c>
      <c r="U5" s="70">
        <v>21.79</v>
      </c>
      <c r="V5" s="81">
        <v>21.53</v>
      </c>
      <c r="W5" s="70">
        <v>23.45</v>
      </c>
      <c r="X5" s="71">
        <v>14.04</v>
      </c>
    </row>
    <row r="6" spans="1:24" ht="25.5" x14ac:dyDescent="0.25">
      <c r="A6" s="72" t="s">
        <v>7</v>
      </c>
      <c r="B6" s="30">
        <v>55108</v>
      </c>
      <c r="C6" s="46">
        <v>48463</v>
      </c>
      <c r="D6" s="31" t="s">
        <v>33</v>
      </c>
      <c r="E6" s="30">
        <v>20.100000000000001</v>
      </c>
      <c r="F6" s="30">
        <v>21.4</v>
      </c>
      <c r="G6" s="30">
        <v>17.27</v>
      </c>
      <c r="H6" s="30">
        <v>17</v>
      </c>
      <c r="I6" s="27">
        <v>16.59</v>
      </c>
      <c r="J6" s="27">
        <v>17.07</v>
      </c>
      <c r="K6" s="30">
        <v>17</v>
      </c>
      <c r="L6" s="30">
        <v>12</v>
      </c>
      <c r="M6" s="30">
        <v>7.84</v>
      </c>
      <c r="N6" s="30">
        <v>19.5</v>
      </c>
      <c r="O6" s="30"/>
      <c r="P6" s="30"/>
      <c r="Q6" s="30">
        <v>17.489999999999998</v>
      </c>
      <c r="R6" s="30">
        <v>20.56</v>
      </c>
      <c r="S6" s="30"/>
      <c r="T6" s="30">
        <v>23.1</v>
      </c>
      <c r="U6" s="44">
        <v>23.25</v>
      </c>
      <c r="V6" s="82">
        <v>20.88</v>
      </c>
      <c r="W6" s="3">
        <v>13.13</v>
      </c>
      <c r="X6" s="35">
        <v>13.31</v>
      </c>
    </row>
    <row r="7" spans="1:24" ht="25.5" x14ac:dyDescent="0.25">
      <c r="A7" s="74" t="s">
        <v>8</v>
      </c>
      <c r="B7" s="30">
        <v>86580</v>
      </c>
      <c r="C7" s="46">
        <v>84770</v>
      </c>
      <c r="D7" s="31" t="s">
        <v>33</v>
      </c>
      <c r="E7" s="30">
        <v>28</v>
      </c>
      <c r="F7" s="30">
        <v>27.7</v>
      </c>
      <c r="G7" s="30">
        <v>29.42</v>
      </c>
      <c r="H7" s="30">
        <v>24.67</v>
      </c>
      <c r="I7" s="27">
        <v>21.03</v>
      </c>
      <c r="J7" s="27">
        <v>26.53</v>
      </c>
      <c r="K7" s="30">
        <v>21</v>
      </c>
      <c r="L7" s="30">
        <v>17</v>
      </c>
      <c r="M7" s="30"/>
      <c r="N7" s="30">
        <v>20.170000000000002</v>
      </c>
      <c r="O7" s="30">
        <v>39.24</v>
      </c>
      <c r="P7" s="30">
        <v>28.75</v>
      </c>
      <c r="Q7" s="30">
        <v>20.6</v>
      </c>
      <c r="R7" s="30">
        <v>29.39</v>
      </c>
      <c r="S7" s="30">
        <v>27.93</v>
      </c>
      <c r="T7" s="30">
        <v>28.73</v>
      </c>
      <c r="U7" s="44">
        <v>19.96</v>
      </c>
      <c r="V7" s="82">
        <v>27.86</v>
      </c>
      <c r="W7" s="3">
        <v>27.03</v>
      </c>
      <c r="X7" s="35">
        <v>26.61</v>
      </c>
    </row>
    <row r="8" spans="1:24" ht="25.5" x14ac:dyDescent="0.25">
      <c r="A8" s="74" t="s">
        <v>9</v>
      </c>
      <c r="B8" s="30">
        <v>105484</v>
      </c>
      <c r="C8" s="46">
        <v>98104</v>
      </c>
      <c r="D8" s="31" t="s">
        <v>33</v>
      </c>
      <c r="E8" s="30">
        <v>74.5</v>
      </c>
      <c r="F8" s="30">
        <v>28.9</v>
      </c>
      <c r="G8" s="30">
        <v>23.01</v>
      </c>
      <c r="H8" s="30">
        <v>25.5</v>
      </c>
      <c r="I8" s="27">
        <v>22.42</v>
      </c>
      <c r="J8" s="27">
        <v>17.95</v>
      </c>
      <c r="K8" s="30">
        <v>13</v>
      </c>
      <c r="L8" s="30"/>
      <c r="M8" s="30"/>
      <c r="N8" s="30"/>
      <c r="O8" s="30"/>
      <c r="P8" s="30"/>
      <c r="Q8" s="30">
        <v>35.880000000000003</v>
      </c>
      <c r="R8" s="30">
        <v>22.29</v>
      </c>
      <c r="S8" s="30">
        <v>20</v>
      </c>
      <c r="T8" s="30">
        <v>21.19</v>
      </c>
      <c r="U8" s="44">
        <v>17.62</v>
      </c>
      <c r="V8" s="82">
        <v>18.579999999999998</v>
      </c>
      <c r="W8" s="3">
        <v>31.6</v>
      </c>
      <c r="X8" s="35">
        <v>16.28</v>
      </c>
    </row>
    <row r="9" spans="1:24" ht="25.5" x14ac:dyDescent="0.25">
      <c r="A9" s="74" t="s">
        <v>10</v>
      </c>
      <c r="B9" s="30">
        <v>38092</v>
      </c>
      <c r="C9" s="46">
        <v>31602</v>
      </c>
      <c r="D9" s="31" t="s">
        <v>33</v>
      </c>
      <c r="E9" s="30">
        <v>28</v>
      </c>
      <c r="F9" s="30">
        <v>18.5</v>
      </c>
      <c r="G9" s="30">
        <v>15.8</v>
      </c>
      <c r="H9" s="30">
        <v>15.07</v>
      </c>
      <c r="I9" s="27">
        <v>12.91</v>
      </c>
      <c r="J9" s="27">
        <v>11.66</v>
      </c>
      <c r="K9" s="30">
        <v>13</v>
      </c>
      <c r="L9" s="30"/>
      <c r="M9" s="30"/>
      <c r="N9" s="30"/>
      <c r="O9" s="30"/>
      <c r="P9" s="30"/>
      <c r="Q9" s="30">
        <v>19.27</v>
      </c>
      <c r="R9" s="30">
        <v>16.170000000000002</v>
      </c>
      <c r="S9" s="30"/>
      <c r="T9" s="30"/>
      <c r="U9" s="44">
        <v>17.010000000000002</v>
      </c>
      <c r="V9" s="82"/>
      <c r="W9" s="3">
        <v>12.59</v>
      </c>
      <c r="X9" s="35"/>
    </row>
    <row r="10" spans="1:24" ht="25.5" x14ac:dyDescent="0.25">
      <c r="A10" s="74" t="s">
        <v>11</v>
      </c>
      <c r="B10" s="30">
        <v>30138</v>
      </c>
      <c r="C10" s="46">
        <v>39669</v>
      </c>
      <c r="D10" s="31" t="s">
        <v>33</v>
      </c>
      <c r="E10" s="30">
        <v>17.7</v>
      </c>
      <c r="F10" s="30">
        <v>45.4</v>
      </c>
      <c r="G10" s="30"/>
      <c r="H10" s="30">
        <v>12.21</v>
      </c>
      <c r="I10" s="27">
        <v>27.57</v>
      </c>
      <c r="J10" s="27">
        <v>30.01</v>
      </c>
      <c r="K10" s="30">
        <v>29</v>
      </c>
      <c r="L10" s="30">
        <v>44</v>
      </c>
      <c r="M10" s="30">
        <v>31.67</v>
      </c>
      <c r="N10" s="30"/>
      <c r="O10" s="30"/>
      <c r="P10" s="30"/>
      <c r="Q10" s="30">
        <v>16.68</v>
      </c>
      <c r="R10" s="30">
        <v>38.79</v>
      </c>
      <c r="S10" s="30"/>
      <c r="T10" s="30"/>
      <c r="U10" s="44">
        <v>15.17</v>
      </c>
      <c r="V10" s="82">
        <v>16.350000000000001</v>
      </c>
      <c r="W10" s="3">
        <v>12.21</v>
      </c>
      <c r="X10" s="35">
        <v>12.36</v>
      </c>
    </row>
    <row r="11" spans="1:24" ht="25.5" x14ac:dyDescent="0.25">
      <c r="A11" s="72" t="s">
        <v>12</v>
      </c>
      <c r="B11" s="30">
        <v>95385</v>
      </c>
      <c r="C11" s="46">
        <v>85164</v>
      </c>
      <c r="D11" s="31" t="s">
        <v>33</v>
      </c>
      <c r="E11" s="30">
        <v>17.5</v>
      </c>
      <c r="F11" s="30">
        <v>28.6</v>
      </c>
      <c r="G11" s="30">
        <v>31.12</v>
      </c>
      <c r="H11" s="30">
        <v>20.63</v>
      </c>
      <c r="I11" s="27">
        <v>23.315000000000001</v>
      </c>
      <c r="J11" s="27">
        <v>23.744999999999997</v>
      </c>
      <c r="K11" s="30">
        <v>19</v>
      </c>
      <c r="L11" s="30">
        <v>17</v>
      </c>
      <c r="M11" s="30">
        <v>13.97</v>
      </c>
      <c r="N11" s="30"/>
      <c r="O11" s="30"/>
      <c r="P11" s="30"/>
      <c r="Q11" s="30">
        <v>19.190000000000001</v>
      </c>
      <c r="R11" s="30">
        <v>17.82</v>
      </c>
      <c r="S11" s="30">
        <v>23.29</v>
      </c>
      <c r="T11" s="30">
        <v>21.27</v>
      </c>
      <c r="U11" s="44">
        <v>14.94</v>
      </c>
      <c r="V11" s="82">
        <v>12.76</v>
      </c>
      <c r="W11" s="44">
        <v>14.18</v>
      </c>
      <c r="X11" s="73">
        <v>13.46</v>
      </c>
    </row>
    <row r="12" spans="1:24" ht="25.5" x14ac:dyDescent="0.25">
      <c r="A12" s="74" t="s">
        <v>13</v>
      </c>
      <c r="B12" s="30">
        <v>38741</v>
      </c>
      <c r="C12" s="46">
        <v>35733</v>
      </c>
      <c r="D12" s="31" t="s">
        <v>33</v>
      </c>
      <c r="E12" s="30"/>
      <c r="F12" s="30"/>
      <c r="G12" s="30">
        <v>24.56</v>
      </c>
      <c r="H12" s="30">
        <v>25.87</v>
      </c>
      <c r="I12" s="27">
        <v>20.43</v>
      </c>
      <c r="J12" s="27">
        <v>19.46</v>
      </c>
      <c r="K12" s="30"/>
      <c r="L12" s="30"/>
      <c r="M12" s="30"/>
      <c r="N12" s="30"/>
      <c r="O12" s="30"/>
      <c r="P12" s="30"/>
      <c r="Q12" s="30"/>
      <c r="R12" s="30"/>
      <c r="S12" s="30"/>
      <c r="T12" s="30">
        <v>26.92</v>
      </c>
      <c r="U12" s="44">
        <v>21.64</v>
      </c>
      <c r="V12" s="82">
        <v>21.96</v>
      </c>
      <c r="W12" s="3">
        <v>17.34</v>
      </c>
      <c r="X12" s="35"/>
    </row>
    <row r="13" spans="1:24" ht="30" x14ac:dyDescent="0.25">
      <c r="A13" s="75" t="s">
        <v>54</v>
      </c>
      <c r="B13" s="30">
        <v>81042</v>
      </c>
      <c r="C13" s="46">
        <v>59770</v>
      </c>
      <c r="D13" s="31" t="s">
        <v>33</v>
      </c>
      <c r="E13" s="30"/>
      <c r="F13" s="30"/>
      <c r="G13" s="30"/>
      <c r="H13" s="30"/>
      <c r="I13" s="27"/>
      <c r="J13" s="27"/>
      <c r="K13" s="30"/>
      <c r="L13" s="30"/>
      <c r="M13" s="30"/>
      <c r="N13" s="30"/>
      <c r="O13" s="30"/>
      <c r="P13" s="30"/>
      <c r="Q13" s="30"/>
      <c r="R13" s="30"/>
      <c r="S13" s="30">
        <v>16.41</v>
      </c>
      <c r="T13" s="30">
        <v>18.8</v>
      </c>
      <c r="U13" s="44">
        <v>14.42</v>
      </c>
      <c r="V13" s="82"/>
      <c r="W13" s="3">
        <v>12.52</v>
      </c>
      <c r="X13" s="35">
        <v>10.93</v>
      </c>
    </row>
    <row r="14" spans="1:24" ht="30" x14ac:dyDescent="0.25">
      <c r="A14" s="75" t="s">
        <v>56</v>
      </c>
      <c r="B14" s="30">
        <v>54676</v>
      </c>
      <c r="C14" s="46">
        <v>49995</v>
      </c>
      <c r="D14" s="31" t="s">
        <v>33</v>
      </c>
      <c r="E14" s="30"/>
      <c r="F14" s="30"/>
      <c r="G14" s="30"/>
      <c r="H14" s="30"/>
      <c r="I14" s="27"/>
      <c r="J14" s="2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44"/>
      <c r="V14" s="82">
        <v>13.24</v>
      </c>
      <c r="W14" s="3">
        <v>10.11</v>
      </c>
      <c r="X14" s="35">
        <v>8.16</v>
      </c>
    </row>
    <row r="15" spans="1:24" ht="30" x14ac:dyDescent="0.25">
      <c r="A15" s="75" t="s">
        <v>58</v>
      </c>
      <c r="B15" s="30">
        <v>15685</v>
      </c>
      <c r="C15" s="46">
        <v>21582</v>
      </c>
      <c r="D15" s="31" t="s">
        <v>33</v>
      </c>
      <c r="E15" s="30"/>
      <c r="F15" s="30"/>
      <c r="G15" s="30"/>
      <c r="H15" s="30"/>
      <c r="I15" s="27"/>
      <c r="J15" s="27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44"/>
      <c r="V15" s="82">
        <v>8.0500000000000007</v>
      </c>
      <c r="W15" s="3">
        <v>3.3</v>
      </c>
      <c r="X15" s="35">
        <v>2.87</v>
      </c>
    </row>
    <row r="16" spans="1:24" ht="30" x14ac:dyDescent="0.25">
      <c r="A16" s="75" t="s">
        <v>61</v>
      </c>
      <c r="B16" s="30"/>
      <c r="C16" s="46">
        <v>10890</v>
      </c>
      <c r="D16" s="31" t="s">
        <v>33</v>
      </c>
      <c r="E16" s="30"/>
      <c r="F16" s="30"/>
      <c r="G16" s="30"/>
      <c r="H16" s="30"/>
      <c r="I16" s="27"/>
      <c r="J16" s="2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4"/>
      <c r="V16" s="82"/>
      <c r="W16" s="3">
        <v>6.77</v>
      </c>
      <c r="X16" s="35">
        <v>6.47</v>
      </c>
    </row>
    <row r="17" spans="1:28" ht="30" x14ac:dyDescent="0.25">
      <c r="A17" s="75" t="s">
        <v>62</v>
      </c>
      <c r="B17" s="30"/>
      <c r="C17" s="46">
        <v>69025</v>
      </c>
      <c r="D17" s="31" t="s">
        <v>33</v>
      </c>
      <c r="E17" s="30"/>
      <c r="F17" s="30"/>
      <c r="G17" s="30"/>
      <c r="H17" s="30"/>
      <c r="I17" s="27"/>
      <c r="J17" s="27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44"/>
      <c r="V17" s="82"/>
      <c r="W17" s="3">
        <v>15.58</v>
      </c>
      <c r="X17" s="35">
        <v>14.95</v>
      </c>
    </row>
    <row r="18" spans="1:28" ht="30.75" thickBot="1" x14ac:dyDescent="0.3">
      <c r="A18" s="76" t="s">
        <v>63</v>
      </c>
      <c r="B18" s="77"/>
      <c r="C18" s="78">
        <v>51428</v>
      </c>
      <c r="D18" s="31" t="s">
        <v>33</v>
      </c>
      <c r="E18" s="77"/>
      <c r="F18" s="77"/>
      <c r="G18" s="77"/>
      <c r="H18" s="77"/>
      <c r="I18" s="79"/>
      <c r="J18" s="79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80"/>
      <c r="V18" s="83"/>
      <c r="W18" s="57"/>
      <c r="X18" s="58">
        <v>14.75</v>
      </c>
    </row>
    <row r="19" spans="1:28" ht="26.25" thickBot="1" x14ac:dyDescent="0.3">
      <c r="A19" s="84" t="s">
        <v>46</v>
      </c>
      <c r="B19" s="85"/>
      <c r="C19" s="85"/>
      <c r="D19" s="86"/>
      <c r="E19" s="87">
        <v>40</v>
      </c>
      <c r="F19" s="87">
        <v>40</v>
      </c>
      <c r="G19" s="87">
        <v>40</v>
      </c>
      <c r="H19" s="87">
        <v>40</v>
      </c>
      <c r="I19" s="87">
        <v>40</v>
      </c>
      <c r="J19" s="87">
        <v>40</v>
      </c>
      <c r="K19" s="87">
        <v>40</v>
      </c>
      <c r="L19" s="87">
        <v>40</v>
      </c>
      <c r="M19" s="87">
        <v>40</v>
      </c>
      <c r="N19" s="87">
        <v>40</v>
      </c>
      <c r="O19" s="87">
        <v>40</v>
      </c>
      <c r="P19" s="87">
        <v>40</v>
      </c>
      <c r="Q19" s="87">
        <v>40</v>
      </c>
      <c r="R19" s="87">
        <v>40</v>
      </c>
      <c r="S19" s="87">
        <v>40</v>
      </c>
      <c r="T19" s="87">
        <v>40</v>
      </c>
      <c r="U19" s="87">
        <v>40</v>
      </c>
      <c r="V19" s="88">
        <v>40</v>
      </c>
      <c r="W19" s="87">
        <v>40</v>
      </c>
      <c r="X19" s="89">
        <v>40</v>
      </c>
    </row>
    <row r="20" spans="1:28" ht="26.25" thickBot="1" x14ac:dyDescent="0.3">
      <c r="A20" s="90" t="s">
        <v>45</v>
      </c>
      <c r="B20" s="91">
        <f>SUM(B5:B15)</f>
        <v>1107857</v>
      </c>
      <c r="C20" s="91">
        <f>SUM(C5:C18)</f>
        <v>1212697</v>
      </c>
      <c r="D20" s="92"/>
      <c r="E20" s="93">
        <f>AVERAGE(E5:E18)</f>
        <v>34.4</v>
      </c>
      <c r="F20" s="93">
        <f t="shared" ref="F20:X20" si="0">AVERAGE(F5:F18)</f>
        <v>31.728571428571428</v>
      </c>
      <c r="G20" s="93">
        <f t="shared" si="0"/>
        <v>27.407142857142862</v>
      </c>
      <c r="H20" s="93">
        <f t="shared" si="0"/>
        <v>22.43375</v>
      </c>
      <c r="I20" s="93">
        <f t="shared" si="0"/>
        <v>22.512875000000001</v>
      </c>
      <c r="J20" s="93">
        <f t="shared" si="0"/>
        <v>20.686875000000001</v>
      </c>
      <c r="K20" s="93">
        <f t="shared" si="0"/>
        <v>18.642857142857142</v>
      </c>
      <c r="L20" s="93">
        <f t="shared" si="0"/>
        <v>26.4</v>
      </c>
      <c r="M20" s="93">
        <f t="shared" si="0"/>
        <v>22.512499999999999</v>
      </c>
      <c r="N20" s="93">
        <f t="shared" si="0"/>
        <v>22.12</v>
      </c>
      <c r="O20" s="93">
        <f t="shared" si="0"/>
        <v>29.123750000000001</v>
      </c>
      <c r="P20" s="93">
        <f t="shared" si="0"/>
        <v>26.731666666666669</v>
      </c>
      <c r="Q20" s="93">
        <f t="shared" si="0"/>
        <v>21.355428571428572</v>
      </c>
      <c r="R20" s="93">
        <f t="shared" si="0"/>
        <v>24.877142857142854</v>
      </c>
      <c r="S20" s="93">
        <f t="shared" si="0"/>
        <v>22.751999999999999</v>
      </c>
      <c r="T20" s="93">
        <f t="shared" si="0"/>
        <v>22.488571428571429</v>
      </c>
      <c r="U20" s="93">
        <f t="shared" si="0"/>
        <v>18.422222222222221</v>
      </c>
      <c r="V20" s="93">
        <f t="shared" si="0"/>
        <v>17.912222222222223</v>
      </c>
      <c r="W20" s="93">
        <f t="shared" si="0"/>
        <v>15.370000000000005</v>
      </c>
      <c r="X20" s="93">
        <f t="shared" si="0"/>
        <v>12.849166666666667</v>
      </c>
    </row>
    <row r="23" spans="1:28" x14ac:dyDescent="0.25">
      <c r="A23" s="24"/>
      <c r="C23" s="40"/>
      <c r="D23" s="4"/>
      <c r="E23" s="40">
        <v>2004</v>
      </c>
      <c r="F23" s="40">
        <v>2005</v>
      </c>
      <c r="G23" s="40">
        <v>2006</v>
      </c>
      <c r="H23" s="40">
        <v>2007</v>
      </c>
      <c r="I23" s="40">
        <v>2008</v>
      </c>
      <c r="J23" s="40">
        <v>2009</v>
      </c>
      <c r="K23" s="40">
        <v>2010</v>
      </c>
      <c r="L23" s="40">
        <v>2011</v>
      </c>
      <c r="M23" s="40">
        <v>2012</v>
      </c>
      <c r="N23" s="40">
        <v>2013</v>
      </c>
      <c r="O23" s="40">
        <v>2014</v>
      </c>
      <c r="P23" s="40">
        <v>2015</v>
      </c>
      <c r="Q23" s="40">
        <v>2016</v>
      </c>
      <c r="R23" s="40">
        <v>2017</v>
      </c>
      <c r="S23" s="40">
        <v>2018</v>
      </c>
      <c r="T23" s="40">
        <v>2019</v>
      </c>
      <c r="U23" s="40">
        <v>2020</v>
      </c>
      <c r="V23" s="40">
        <v>2021</v>
      </c>
      <c r="W23" s="40">
        <v>2022</v>
      </c>
      <c r="X23" s="40">
        <v>2023</v>
      </c>
      <c r="AA23" s="23"/>
    </row>
    <row r="24" spans="1:28" x14ac:dyDescent="0.25">
      <c r="A24" s="25"/>
      <c r="C24" s="4" t="s">
        <v>37</v>
      </c>
      <c r="D24" s="4" t="s">
        <v>37</v>
      </c>
      <c r="E24" s="28">
        <f>(B6+B10+B11)/E29*100</f>
        <v>19.682733054887532</v>
      </c>
      <c r="F24" s="28">
        <f>(B6+B9)/F29*100</f>
        <v>10.155680479627073</v>
      </c>
      <c r="G24" s="28">
        <f>(B6+B8+B9+B12)/G29*100</f>
        <v>25.63110212929497</v>
      </c>
      <c r="H24" s="28">
        <f>(B6+B7+B8+B10+B9+B11+B12)/H29*100</f>
        <v>46.999437505619717</v>
      </c>
      <c r="I24" s="28">
        <f>(B6+B7+B8+B9+B11+B12)/I29*100</f>
        <v>43.848423447442322</v>
      </c>
      <c r="J24" s="28">
        <f>(B5+B6+B8+B9+B11+B12)/J29*100</f>
        <v>87.796799427886754</v>
      </c>
      <c r="K24" s="28">
        <f>(B5+B6+B7+B8+B9+B11)/K29*100</f>
        <v>96.715966756491412</v>
      </c>
      <c r="L24" s="28">
        <f>(B6+B7+B11)/L29*100</f>
        <v>30.62416600679208</v>
      </c>
      <c r="M24" s="28">
        <f>(B6+B11)/M29*100</f>
        <v>21.888076188592365</v>
      </c>
      <c r="N24" s="28">
        <f>(B6+B7)/N29*100</f>
        <v>21.844733539516568</v>
      </c>
      <c r="O24" s="28">
        <f>B5/O29*100</f>
        <v>85.412110408319379</v>
      </c>
      <c r="P24" s="28">
        <f>B5/P29*100</f>
        <v>85.412110408319379</v>
      </c>
      <c r="Q24" s="28">
        <f>(B5+B6+B7+B9+B10+B11)/Q29*100</f>
        <v>88.50577468119117</v>
      </c>
      <c r="R24" s="28">
        <f>(B6+B8+B9+B11)/R29*100</f>
        <v>32.043678143384696</v>
      </c>
      <c r="S24" s="28">
        <f>(B8+B11+B13+B14)/S29*100</f>
        <v>36.188531684465964</v>
      </c>
      <c r="T24" s="28">
        <f>(B5+B6++B8+B11+B13+B14)/T29*100</f>
        <v>87.760927865054867</v>
      </c>
      <c r="U24" s="28">
        <f>(B5+B6+B7+B8+B9+B10+B11+B12+B13+B14)/U29*100</f>
        <v>100</v>
      </c>
      <c r="V24" s="28">
        <f>(C5+C6+C8+C10+C11+C12+C14+C15)/V29*100</f>
        <v>91.437218050429209</v>
      </c>
      <c r="W24" s="28">
        <f>(C5+C6+C9+C10+C11+C12+C13+C14+C15+C16+C17)/W29*100</f>
        <v>84.252227520066413</v>
      </c>
      <c r="X24" s="28">
        <f>(C5+C6+C8+C10+C11+C13+C14+C15+C16+C17+C18)/X29*100</f>
        <v>92.598846478231337</v>
      </c>
    </row>
    <row r="25" spans="1:28" x14ac:dyDescent="0.25">
      <c r="A25" s="25"/>
      <c r="C25" s="4" t="s">
        <v>38</v>
      </c>
      <c r="D25" s="4" t="s">
        <v>38</v>
      </c>
      <c r="E25" s="28">
        <f>(B7+B9)/E29*100</f>
        <v>13.585075072489982</v>
      </c>
      <c r="F25" s="28">
        <f>(B7+B8+B11)/F29*100</f>
        <v>31.322319723050668</v>
      </c>
      <c r="G25" s="28">
        <f>(B7+B11)/G29*100</f>
        <v>19.643944399103546</v>
      </c>
      <c r="H25" s="28">
        <v>0</v>
      </c>
      <c r="I25" s="28">
        <f>B10/I29*100</f>
        <v>3.1510140581773927</v>
      </c>
      <c r="J25" s="28">
        <f>(B7+B10)/J29*100</f>
        <v>12.203200572113243</v>
      </c>
      <c r="K25" s="28">
        <f>B10/K29*100</f>
        <v>3.284033243508591</v>
      </c>
      <c r="L25" s="28">
        <v>0</v>
      </c>
      <c r="M25" s="28">
        <f>B10/M29*100</f>
        <v>4.3833456717043102</v>
      </c>
      <c r="N25" s="28">
        <f>B5/N29*100</f>
        <v>78.155266460483432</v>
      </c>
      <c r="O25" s="28">
        <v>0</v>
      </c>
      <c r="P25" s="28">
        <f>B7/P29*100</f>
        <v>14.587889591680621</v>
      </c>
      <c r="Q25" s="28">
        <v>0</v>
      </c>
      <c r="R25" s="28">
        <f>(B5+B7)/R29*100</f>
        <v>64.672288613106716</v>
      </c>
      <c r="S25" s="28">
        <f>(B5+B7)/S29*100</f>
        <v>63.811468315534036</v>
      </c>
      <c r="T25" s="28">
        <f>(B7+B12)/T29*100</f>
        <v>12.239072134945143</v>
      </c>
      <c r="U25" s="28">
        <v>0</v>
      </c>
      <c r="V25" s="28">
        <f>C7/V29*100</f>
        <v>8.5627819495708</v>
      </c>
      <c r="W25" s="28">
        <f>(C7+C8)/W29*100</f>
        <v>15.747772479933589</v>
      </c>
      <c r="X25" s="28">
        <f>C7/X29*100</f>
        <v>7.4011535217686637</v>
      </c>
    </row>
    <row r="26" spans="1:28" x14ac:dyDescent="0.25">
      <c r="A26" s="25"/>
      <c r="C26" s="4" t="s">
        <v>39</v>
      </c>
      <c r="D26" s="4" t="s">
        <v>39</v>
      </c>
      <c r="E26" s="28">
        <v>0</v>
      </c>
      <c r="F26" s="28">
        <f>(B5+B10)/F29*100</f>
        <v>58.521999797322252</v>
      </c>
      <c r="G26" s="29">
        <v>0</v>
      </c>
      <c r="H26" s="28">
        <f>B5/H29*100</f>
        <v>53.00056249438029</v>
      </c>
      <c r="I26" s="28">
        <f>B5/I29*100</f>
        <v>53.00056249438029</v>
      </c>
      <c r="J26" s="28">
        <v>0</v>
      </c>
      <c r="K26" s="28">
        <v>0</v>
      </c>
      <c r="L26" s="28">
        <v>0</v>
      </c>
      <c r="M26" s="28">
        <f>B5/M29*100</f>
        <v>73.72857813970333</v>
      </c>
      <c r="N26" s="3">
        <v>0</v>
      </c>
      <c r="O26" s="28">
        <f>B7/O29*100</f>
        <v>14.587889591680621</v>
      </c>
      <c r="P26" s="3">
        <v>0</v>
      </c>
      <c r="Q26" s="28">
        <f>B8/Q29*100</f>
        <v>11.494225318808821</v>
      </c>
      <c r="R26" s="28">
        <f>B10/R29*100</f>
        <v>3.284033243508591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</row>
    <row r="27" spans="1:28" x14ac:dyDescent="0.25">
      <c r="C27" s="4" t="s">
        <v>40</v>
      </c>
      <c r="D27" s="4" t="s">
        <v>40</v>
      </c>
      <c r="E27" s="28">
        <f>(B5+B8)/E29*100</f>
        <v>66.732191872622479</v>
      </c>
      <c r="F27" s="28">
        <v>0</v>
      </c>
      <c r="G27" s="29">
        <f>B5/G29*100</f>
        <v>54.724953471601481</v>
      </c>
      <c r="H27" s="28">
        <v>0</v>
      </c>
      <c r="I27" s="28">
        <v>0</v>
      </c>
      <c r="J27" s="28">
        <v>0</v>
      </c>
      <c r="K27" s="28">
        <v>0</v>
      </c>
      <c r="L27" s="28">
        <f>(B5+B10)/L29*100</f>
        <v>69.37583399320792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28" x14ac:dyDescent="0.25">
      <c r="A28" s="25"/>
      <c r="C28" s="37" t="s">
        <v>47</v>
      </c>
      <c r="D28" s="4" t="s">
        <v>35</v>
      </c>
      <c r="E28" s="3">
        <f>B5+B8</f>
        <v>612410</v>
      </c>
      <c r="F28" s="3">
        <f>B5+B10</f>
        <v>537064</v>
      </c>
      <c r="G28" s="3">
        <f>B5</f>
        <v>506926</v>
      </c>
      <c r="H28" s="3">
        <v>0</v>
      </c>
      <c r="I28" s="3">
        <v>0</v>
      </c>
      <c r="J28" s="3">
        <v>0</v>
      </c>
      <c r="K28" s="3">
        <v>0</v>
      </c>
      <c r="L28" s="3">
        <f>B5+B10</f>
        <v>537064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AA28" s="23"/>
      <c r="AB28" s="1"/>
    </row>
    <row r="29" spans="1:28" x14ac:dyDescent="0.25">
      <c r="A29" s="25"/>
      <c r="C29" s="37" t="s">
        <v>48</v>
      </c>
      <c r="D29" s="4" t="s">
        <v>34</v>
      </c>
      <c r="E29" s="3">
        <f>(B5+B6+B7+B8+B9+B10+B11)</f>
        <v>917713</v>
      </c>
      <c r="F29" s="3">
        <f>SUM(B5:B12)-B12</f>
        <v>917713</v>
      </c>
      <c r="G29" s="3">
        <f>SUM(B5:B12)-B10</f>
        <v>926316</v>
      </c>
      <c r="H29" s="3">
        <f>SUM(B5:B12)</f>
        <v>956454</v>
      </c>
      <c r="I29" s="3">
        <f>SUM(B5:B12)</f>
        <v>956454</v>
      </c>
      <c r="J29" s="3">
        <f>SUM(B5:B12)</f>
        <v>956454</v>
      </c>
      <c r="K29" s="3">
        <f>SUM(B5:B12)-B12</f>
        <v>917713</v>
      </c>
      <c r="L29" s="3">
        <f>SUM(B5:B12)-B8-B9-B12</f>
        <v>774137</v>
      </c>
      <c r="M29" s="3">
        <f>SUM(B5:B12)-B7-B8-B9-B12</f>
        <v>687557</v>
      </c>
      <c r="N29" s="3">
        <f>SUM(B5:B7)</f>
        <v>648614</v>
      </c>
      <c r="O29" s="28">
        <f>B5+B7</f>
        <v>593506</v>
      </c>
      <c r="P29" s="28">
        <f>B5+B7</f>
        <v>593506</v>
      </c>
      <c r="Q29" s="28">
        <f>B5+B6+B7+B8+B9+B10+B11</f>
        <v>917713</v>
      </c>
      <c r="R29" s="28">
        <f>B5+B6+B7+B8+B9+B10+B11</f>
        <v>917713</v>
      </c>
      <c r="S29" s="28">
        <f>B5+B7+B8+B11+B13+B14</f>
        <v>930093</v>
      </c>
      <c r="T29" s="28">
        <f>B5+B6+B7+B8+B11+B12+B13+B14</f>
        <v>1023942</v>
      </c>
      <c r="U29" s="28">
        <f>B20-B15</f>
        <v>1092172</v>
      </c>
      <c r="V29" s="28">
        <f>C5+C6+C7+C8+C10+C11+C12+C14+C15</f>
        <v>989982</v>
      </c>
      <c r="W29" s="28">
        <f>C5+C6+C7+C8+C9+C10+C11+C12+C13+C14+C15+C16+C17</f>
        <v>1161269</v>
      </c>
      <c r="X29" s="28">
        <f>C5+C6+C7+C8+C10+C11+C13+C14+C15+C16+C17+C18</f>
        <v>1145362</v>
      </c>
      <c r="AA29" s="23"/>
    </row>
    <row r="30" spans="1:28" ht="67.5" customHeight="1" x14ac:dyDescent="0.25">
      <c r="A30" s="25"/>
      <c r="C30" s="38" t="s">
        <v>49</v>
      </c>
      <c r="D30" s="39" t="s">
        <v>36</v>
      </c>
      <c r="E30" s="36">
        <f>E28/E29*100</f>
        <v>66.732191872622479</v>
      </c>
      <c r="F30" s="36">
        <f t="shared" ref="F30:U30" si="1">F28/F29*100</f>
        <v>58.521999797322252</v>
      </c>
      <c r="G30" s="36">
        <f t="shared" si="1"/>
        <v>54.724953471601481</v>
      </c>
      <c r="H30" s="36">
        <f t="shared" si="1"/>
        <v>0</v>
      </c>
      <c r="I30" s="36">
        <f t="shared" si="1"/>
        <v>0</v>
      </c>
      <c r="J30" s="36">
        <f t="shared" si="1"/>
        <v>0</v>
      </c>
      <c r="K30" s="36">
        <f t="shared" si="1"/>
        <v>0</v>
      </c>
      <c r="L30" s="36">
        <f t="shared" si="1"/>
        <v>69.37583399320792</v>
      </c>
      <c r="M30" s="36">
        <f t="shared" si="1"/>
        <v>0</v>
      </c>
      <c r="N30" s="36">
        <f t="shared" si="1"/>
        <v>0</v>
      </c>
      <c r="O30" s="36">
        <f t="shared" si="1"/>
        <v>0</v>
      </c>
      <c r="P30" s="36">
        <f t="shared" si="1"/>
        <v>0</v>
      </c>
      <c r="Q30" s="36">
        <f t="shared" si="1"/>
        <v>0</v>
      </c>
      <c r="R30" s="36">
        <f t="shared" si="1"/>
        <v>0</v>
      </c>
      <c r="S30" s="36">
        <f t="shared" si="1"/>
        <v>0</v>
      </c>
      <c r="T30" s="36">
        <f t="shared" si="1"/>
        <v>0</v>
      </c>
      <c r="U30" s="36">
        <f t="shared" si="1"/>
        <v>0</v>
      </c>
      <c r="V30" s="36">
        <f>V28/V29*100</f>
        <v>0</v>
      </c>
      <c r="W30" s="36">
        <f t="shared" ref="W30:X30" si="2">W28/W29*100</f>
        <v>0</v>
      </c>
      <c r="X30" s="36">
        <f t="shared" si="2"/>
        <v>0</v>
      </c>
      <c r="AA30" s="23"/>
    </row>
    <row r="50" spans="1:1" x14ac:dyDescent="0.25">
      <c r="A50" s="32" t="s">
        <v>51</v>
      </c>
    </row>
    <row r="51" spans="1:1" x14ac:dyDescent="0.25">
      <c r="A51" s="33" t="s">
        <v>52</v>
      </c>
    </row>
  </sheetData>
  <phoneticPr fontId="3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NO2 concentration</vt:lpstr>
      <vt:lpstr>NO2 % of 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Donevska</dc:creator>
  <cp:lastModifiedBy>Dusko Janjic</cp:lastModifiedBy>
  <dcterms:created xsi:type="dcterms:W3CDTF">2013-04-30T08:12:33Z</dcterms:created>
  <dcterms:modified xsi:type="dcterms:W3CDTF">2024-12-05T14:33:21Z</dcterms:modified>
</cp:coreProperties>
</file>