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6"/>
  <workbookPr/>
  <mc:AlternateContent xmlns:mc="http://schemas.openxmlformats.org/markup-compatibility/2006">
    <mc:Choice Requires="x15">
      <x15ac:absPath xmlns:x15ac="http://schemas.microsoft.com/office/spreadsheetml/2010/11/ac" url="C:\Users\duskoj\OneDrive - moepp.gov.mk\Desktop\2 Vozduh\004\4 O3\finalno\"/>
    </mc:Choice>
  </mc:AlternateContent>
  <xr:revisionPtr revIDLastSave="0" documentId="13_ncr:1_{5326A896-52C5-4E7A-8C12-BD8D212D2BEE}" xr6:coauthVersionLast="36" xr6:coauthVersionMax="47" xr10:uidLastSave="{00000000-0000-0000-0000-000000000000}"/>
  <bookViews>
    <workbookView xWindow="0" yWindow="0" windowWidth="28800" windowHeight="12225" xr2:uid="{00000000-000D-0000-FFFF-FFFF00000000}"/>
  </bookViews>
  <sheets>
    <sheet name="O3  concentration" sheetId="3" r:id="rId1"/>
    <sheet name="O3 % of population" sheetId="5"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AMBDA_WF"/>
        <xcalcf:feature name="microsoft.com:LET_WF"/>
      </xcalcf:calcFeatures>
    </ext>
  </extLst>
</workbook>
</file>

<file path=xl/calcChain.xml><?xml version="1.0" encoding="utf-8"?>
<calcChain xmlns="http://schemas.openxmlformats.org/spreadsheetml/2006/main">
  <c r="W28" i="3" l="1"/>
  <c r="W27" i="3"/>
  <c r="X29" i="3"/>
  <c r="X28" i="3"/>
  <c r="X27" i="3"/>
  <c r="W29" i="3"/>
  <c r="X27" i="5"/>
  <c r="X26" i="5"/>
  <c r="W27" i="5"/>
  <c r="W26" i="5"/>
  <c r="W25" i="5"/>
  <c r="X25" i="5"/>
  <c r="X24" i="5"/>
  <c r="W24" i="5"/>
  <c r="X19" i="5" l="1"/>
  <c r="W19" i="5"/>
  <c r="C19" i="5" l="1"/>
  <c r="V24" i="5" s="1"/>
  <c r="F19" i="5"/>
  <c r="G19" i="5"/>
  <c r="H19" i="5"/>
  <c r="I19" i="5"/>
  <c r="J19" i="5"/>
  <c r="K19" i="5"/>
  <c r="L19" i="5"/>
  <c r="M19" i="5"/>
  <c r="N19" i="5"/>
  <c r="O19" i="5"/>
  <c r="P19" i="5"/>
  <c r="Q19" i="5"/>
  <c r="R19" i="5"/>
  <c r="S19" i="5"/>
  <c r="T19" i="5"/>
  <c r="U19" i="5"/>
  <c r="V19" i="5"/>
  <c r="E19" i="5"/>
  <c r="B19" i="5"/>
  <c r="V29" i="3"/>
  <c r="V28" i="3"/>
  <c r="V27" i="3"/>
  <c r="U29" i="3"/>
  <c r="U28" i="3"/>
  <c r="U27" i="3"/>
  <c r="T29" i="3"/>
  <c r="T28" i="3"/>
  <c r="T27" i="3"/>
  <c r="S23" i="5"/>
  <c r="S24" i="5"/>
  <c r="S28" i="5" s="1"/>
  <c r="T23" i="5"/>
  <c r="E24" i="5"/>
  <c r="E27" i="5" s="1"/>
  <c r="S29" i="3"/>
  <c r="S28" i="3"/>
  <c r="S27" i="3"/>
  <c r="R24" i="5"/>
  <c r="R25" i="5" s="1"/>
  <c r="R29" i="3"/>
  <c r="R28" i="3"/>
  <c r="R27" i="3"/>
  <c r="Q24" i="5"/>
  <c r="Q26" i="5" s="1"/>
  <c r="Q27" i="5"/>
  <c r="Q29" i="3"/>
  <c r="Q28" i="3"/>
  <c r="Q27" i="3"/>
  <c r="O24" i="5"/>
  <c r="O27" i="5" s="1"/>
  <c r="O29" i="3"/>
  <c r="P29" i="3"/>
  <c r="O28" i="3"/>
  <c r="P28" i="3"/>
  <c r="O27" i="3"/>
  <c r="P27" i="3"/>
  <c r="P23" i="5"/>
  <c r="P24" i="5"/>
  <c r="P28" i="5" s="1"/>
  <c r="P27" i="5"/>
  <c r="N23" i="5"/>
  <c r="L23" i="5"/>
  <c r="L25" i="5" s="1"/>
  <c r="K23" i="5"/>
  <c r="J23" i="5"/>
  <c r="I23" i="5"/>
  <c r="H23" i="5"/>
  <c r="G23" i="5"/>
  <c r="F23" i="5"/>
  <c r="E23" i="5"/>
  <c r="N24" i="5"/>
  <c r="N27" i="5" s="1"/>
  <c r="M24" i="5"/>
  <c r="M25" i="5" s="1"/>
  <c r="L24" i="5"/>
  <c r="L27" i="5" s="1"/>
  <c r="K24" i="5"/>
  <c r="K28" i="5" s="1"/>
  <c r="K26" i="5"/>
  <c r="J24" i="5"/>
  <c r="J26" i="5" s="1"/>
  <c r="I24" i="5"/>
  <c r="I29" i="5" s="1"/>
  <c r="H24" i="5"/>
  <c r="H29" i="5" s="1"/>
  <c r="H27" i="5"/>
  <c r="G24" i="5"/>
  <c r="G28" i="5" s="1"/>
  <c r="F24" i="5"/>
  <c r="F29" i="5" s="1"/>
  <c r="M27" i="5"/>
  <c r="L26" i="5"/>
  <c r="M26" i="5"/>
  <c r="M29" i="3"/>
  <c r="N29" i="3"/>
  <c r="M28" i="3"/>
  <c r="N28" i="3"/>
  <c r="M27" i="3"/>
  <c r="N27" i="3"/>
  <c r="E29" i="3"/>
  <c r="E28" i="3"/>
  <c r="E27" i="3"/>
  <c r="L29" i="3"/>
  <c r="K29" i="3"/>
  <c r="J29" i="3"/>
  <c r="I29" i="3"/>
  <c r="H29" i="3"/>
  <c r="G29" i="3"/>
  <c r="F29" i="3"/>
  <c r="L28" i="3"/>
  <c r="K28" i="3"/>
  <c r="J28" i="3"/>
  <c r="I28" i="3"/>
  <c r="H28" i="3"/>
  <c r="G28" i="3"/>
  <c r="F28" i="3"/>
  <c r="L27" i="3"/>
  <c r="K27" i="3"/>
  <c r="J27" i="3"/>
  <c r="I27" i="3"/>
  <c r="H27" i="3"/>
  <c r="G27" i="3"/>
  <c r="F27" i="3"/>
  <c r="H25" i="5" l="1"/>
  <c r="N26" i="5"/>
  <c r="G26" i="5"/>
  <c r="G27" i="5"/>
  <c r="H28" i="5"/>
  <c r="G25" i="5"/>
  <c r="G29" i="5"/>
  <c r="S26" i="5"/>
  <c r="S25" i="5"/>
  <c r="K27" i="5"/>
  <c r="S29" i="5"/>
  <c r="P26" i="5"/>
  <c r="J25" i="5"/>
  <c r="K25" i="5"/>
  <c r="N25" i="5"/>
  <c r="V27" i="5"/>
  <c r="V26" i="5"/>
  <c r="I25" i="5"/>
  <c r="O26" i="5"/>
  <c r="I27" i="5"/>
  <c r="E29" i="5"/>
  <c r="L28" i="5"/>
  <c r="P25" i="5"/>
  <c r="F27" i="5"/>
  <c r="N28" i="5"/>
  <c r="R26" i="5"/>
  <c r="F26" i="5"/>
  <c r="R27" i="5"/>
  <c r="E25" i="5"/>
  <c r="J29" i="5"/>
  <c r="S27" i="5"/>
  <c r="V25" i="5"/>
  <c r="E28" i="5"/>
  <c r="Q25" i="5"/>
  <c r="E26" i="5"/>
  <c r="J27" i="5"/>
  <c r="J28" i="5"/>
  <c r="T24" i="5"/>
  <c r="O25" i="5"/>
  <c r="F25" i="5"/>
  <c r="U24" i="5"/>
  <c r="U25" i="5" s="1"/>
  <c r="T29" i="5" l="1"/>
  <c r="T27" i="5"/>
  <c r="T26" i="5"/>
  <c r="T25" i="5"/>
</calcChain>
</file>

<file path=xl/sharedStrings.xml><?xml version="1.0" encoding="utf-8"?>
<sst xmlns="http://schemas.openxmlformats.org/spreadsheetml/2006/main" count="119" uniqueCount="72">
  <si>
    <r>
      <t>m</t>
    </r>
    <r>
      <rPr>
        <sz val="10"/>
        <rFont val="Arial"/>
        <family val="2"/>
        <charset val="204"/>
      </rPr>
      <t>g/m</t>
    </r>
    <r>
      <rPr>
        <vertAlign val="superscript"/>
        <sz val="10"/>
        <rFont val="Arial"/>
        <family val="2"/>
        <charset val="204"/>
      </rPr>
      <t>3</t>
    </r>
  </si>
  <si>
    <t>average</t>
  </si>
  <si>
    <t>10 percentile</t>
  </si>
  <si>
    <t>90 percentile</t>
  </si>
  <si>
    <t>LV</t>
  </si>
  <si>
    <t>гранична вредност</t>
  </si>
  <si>
    <t>просечна вредност</t>
  </si>
  <si>
    <t>Скопје
Skopje</t>
  </si>
  <si>
    <t>Велес
Veles</t>
  </si>
  <si>
    <t>Тетово
Tetovo</t>
  </si>
  <si>
    <t>Куманово
Kumanovo</t>
  </si>
  <si>
    <t>Кочани
Kochani</t>
  </si>
  <si>
    <t>Кичево
Kichevo</t>
  </si>
  <si>
    <t>Битола
Bitola</t>
  </si>
  <si>
    <t>Кавадарци
Kavadarci</t>
  </si>
  <si>
    <t>Статистика
Statistics</t>
  </si>
  <si>
    <t>Лисиче/Lisiche</t>
  </si>
  <si>
    <t>Карпош/Karpos</t>
  </si>
  <si>
    <t>Центар/Centar</t>
  </si>
  <si>
    <t>Гази Баба/Gazi Baba</t>
  </si>
  <si>
    <t>Ректорат/Rektorat</t>
  </si>
  <si>
    <t>Велес 1/Veles 1</t>
  </si>
  <si>
    <t>Велес 2/Veles 2</t>
  </si>
  <si>
    <t>Тетово/Tetovo</t>
  </si>
  <si>
    <t>Куманово/Kumanovo</t>
  </si>
  <si>
    <t>Кочани/Kochani</t>
  </si>
  <si>
    <t>Кичево/Kichevo</t>
  </si>
  <si>
    <t>Битола 1/Bitola 1</t>
  </si>
  <si>
    <t>Битола 2/Bitola 2</t>
  </si>
  <si>
    <t>Кавадарци/Kavadarci</t>
  </si>
  <si>
    <t>Град
City</t>
  </si>
  <si>
    <t>Број на население
Number of population</t>
  </si>
  <si>
    <t>Единица
Unit</t>
  </si>
  <si>
    <t>Number of days</t>
  </si>
  <si>
    <t>total</t>
  </si>
  <si>
    <t>exposed</t>
  </si>
  <si>
    <r>
      <t>% of total population exposed to O</t>
    </r>
    <r>
      <rPr>
        <vertAlign val="subscript"/>
        <sz val="10"/>
        <color indexed="8"/>
        <rFont val="Arial"/>
        <family val="2"/>
        <charset val="204"/>
      </rPr>
      <t>3</t>
    </r>
    <r>
      <rPr>
        <sz val="10"/>
        <color indexed="8"/>
        <rFont val="Arial"/>
        <family val="2"/>
        <charset val="204"/>
      </rPr>
      <t xml:space="preserve"> </t>
    </r>
    <r>
      <rPr>
        <sz val="10"/>
        <color indexed="8"/>
        <rFont val="Arial"/>
        <family val="2"/>
        <charset val="204"/>
      </rPr>
      <t xml:space="preserve">concentrations </t>
    </r>
  </si>
  <si>
    <t>0 days</t>
  </si>
  <si>
    <t>0 дена</t>
  </si>
  <si>
    <t>1 - 25 days</t>
  </si>
  <si>
    <t>1 - 25 дена</t>
  </si>
  <si>
    <t>26 - 50 days</t>
  </si>
  <si>
    <t>26 - 50 дена</t>
  </si>
  <si>
    <t>&gt; 50 days</t>
  </si>
  <si>
    <t>&gt; 50 дена</t>
  </si>
  <si>
    <t>Вкупно
Total</t>
  </si>
  <si>
    <t>изложено население</t>
  </si>
  <si>
    <t>вкупно население</t>
  </si>
  <si>
    <t>% од вкупното население изложено на концентрации на O3</t>
  </si>
  <si>
    <r>
      <t>Табела 1. 26та највисока максимална осумчасовна средна концентрација на О</t>
    </r>
    <r>
      <rPr>
        <b/>
        <vertAlign val="subscript"/>
        <sz val="11"/>
        <color theme="1"/>
        <rFont val="Calibri"/>
        <family val="2"/>
        <charset val="204"/>
        <scheme val="minor"/>
      </rPr>
      <t>3</t>
    </r>
  </si>
  <si>
    <t>Table 1. 26th highest maximum 8-hourly mean concentration of О3</t>
  </si>
  <si>
    <t>Табела 1. Процент од урбаната популација изложена на концентрации на O3 над долгорочната целна вредност за заштита на човеково здравје, изразена како број на денови во текот на една календарска година</t>
  </si>
  <si>
    <r>
      <t xml:space="preserve">Table 1: </t>
    </r>
    <r>
      <rPr>
        <b/>
        <sz val="11"/>
        <color indexed="8"/>
        <rFont val="Calibri"/>
        <family val="2"/>
        <charset val="204"/>
        <scheme val="minor"/>
      </rPr>
      <t>Percentage of urban population exposed at concentrations of O3 above the long-term target value for human health protection, expressed as number of days in the course of a calendar year</t>
    </r>
  </si>
  <si>
    <r>
      <t xml:space="preserve">Source: </t>
    </r>
    <r>
      <rPr>
        <sz val="10"/>
        <color theme="1"/>
        <rFont val="Calibri"/>
        <family val="2"/>
        <charset val="204"/>
        <scheme val="minor"/>
      </rPr>
      <t>Ministry of Environment and Physical Planning, State statistical Office</t>
    </r>
  </si>
  <si>
    <r>
      <t xml:space="preserve">Source: </t>
    </r>
    <r>
      <rPr>
        <sz val="10"/>
        <color theme="1"/>
        <rFont val="Calibri"/>
        <family val="2"/>
        <charset val="204"/>
        <scheme val="minor"/>
      </rPr>
      <t>Ministry of Environment and Physical Planning</t>
    </r>
  </si>
  <si>
    <t>Извор на податоци: Македонски информативен центар за животна средина</t>
  </si>
  <si>
    <t>Извор на податоци: Македонски информативен центар за животна средина, Државен завод за статистика</t>
  </si>
  <si>
    <t>Гостивар
Gostvar</t>
  </si>
  <si>
    <t>Гостивар/Gostivar</t>
  </si>
  <si>
    <t>Струмица
Strumica</t>
  </si>
  <si>
    <t>Струмица/Strumica</t>
  </si>
  <si>
    <t>Гевгелија
Gevgelija</t>
  </si>
  <si>
    <t>Гевгелија/Gevgelija</t>
  </si>
  <si>
    <t>Број на население (Попис 2002)
Number of population (Census 2002)</t>
  </si>
  <si>
    <t>Број на население (Попис 2021)
Number of population (Census 2021)</t>
  </si>
  <si>
    <t>Берово
Berovo</t>
  </si>
  <si>
    <t>Берово/Berovo</t>
  </si>
  <si>
    <r>
      <rPr>
        <sz val="10"/>
        <color theme="1"/>
        <rFont val="Symbol"/>
        <family val="1"/>
        <charset val="2"/>
      </rPr>
      <t>m</t>
    </r>
    <r>
      <rPr>
        <sz val="10"/>
        <color indexed="8"/>
        <rFont val="Calibri"/>
        <family val="2"/>
        <charset val="204"/>
        <scheme val="minor"/>
      </rPr>
      <t>g/m</t>
    </r>
    <r>
      <rPr>
        <vertAlign val="superscript"/>
        <sz val="10"/>
        <color indexed="8"/>
        <rFont val="Calibri"/>
        <family val="2"/>
        <charset val="204"/>
        <scheme val="minor"/>
      </rPr>
      <t>3</t>
    </r>
  </si>
  <si>
    <t>Прилеп
Prilep</t>
  </si>
  <si>
    <t>Прилеп/Prilep</t>
  </si>
  <si>
    <t>Охрид
Ohrid</t>
  </si>
  <si>
    <t>Охрид/Ohrid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</si>
</sst>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family val="2"/>
      <charset val="204"/>
    </font>
    <font>
      <sz val="10"/>
      <name val="Arial"/>
      <family val="2"/>
      <charset val="204"/>
    </font>
    <font>
      <b/>
      <sz val="10"/>
      <name val="Arial"/>
      <family val="2"/>
      <charset val="204"/>
    </font>
    <font>
      <sz val="10"/>
      <name val="Symbol"/>
      <family val="1"/>
      <charset val="2"/>
    </font>
    <font>
      <vertAlign val="superscript"/>
      <sz val="10"/>
      <name val="Arial"/>
      <family val="2"/>
      <charset val="204"/>
    </font>
    <font>
      <sz val="10"/>
      <name val="Arial"/>
      <family val="2"/>
    </font>
    <font>
      <b/>
      <sz val="10"/>
      <color theme="1"/>
      <name val="Arial"/>
      <family val="2"/>
      <charset val="204"/>
    </font>
    <font>
      <sz val="10"/>
      <name val="Calibri"/>
      <family val="2"/>
      <charset val="204"/>
      <scheme val="minor"/>
    </font>
    <font>
      <b/>
      <sz val="10"/>
      <name val="Calibri"/>
      <family val="2"/>
      <charset val="204"/>
      <scheme val="minor"/>
    </font>
    <font>
      <b/>
      <sz val="11"/>
      <color theme="1"/>
      <name val="Calibri"/>
      <family val="2"/>
      <charset val="204"/>
      <scheme val="minor"/>
    </font>
    <font>
      <b/>
      <sz val="11"/>
      <name val="Calibri"/>
      <family val="2"/>
      <charset val="204"/>
      <scheme val="minor"/>
    </font>
    <font>
      <b/>
      <sz val="10"/>
      <color theme="1"/>
      <name val="Calibri"/>
      <family val="2"/>
      <charset val="204"/>
      <scheme val="minor"/>
    </font>
    <font>
      <b/>
      <sz val="20"/>
      <color theme="1"/>
      <name val="Calibri"/>
      <family val="2"/>
      <scheme val="minor"/>
    </font>
    <font>
      <b/>
      <sz val="12"/>
      <color theme="1"/>
      <name val="Arial"/>
      <family val="2"/>
      <charset val="204"/>
    </font>
    <font>
      <b/>
      <sz val="8"/>
      <color theme="1"/>
      <name val="Arial"/>
      <family val="2"/>
      <charset val="204"/>
    </font>
    <font>
      <sz val="10"/>
      <color theme="1"/>
      <name val="Arial"/>
      <family val="2"/>
      <charset val="204"/>
    </font>
    <font>
      <vertAlign val="subscript"/>
      <sz val="10"/>
      <color indexed="8"/>
      <name val="Arial"/>
      <family val="2"/>
      <charset val="204"/>
    </font>
    <font>
      <sz val="10"/>
      <color indexed="8"/>
      <name val="Arial"/>
      <family val="2"/>
      <charset val="204"/>
    </font>
    <font>
      <b/>
      <vertAlign val="subscript"/>
      <sz val="11"/>
      <color theme="1"/>
      <name val="Calibri"/>
      <family val="2"/>
      <charset val="204"/>
      <scheme val="minor"/>
    </font>
    <font>
      <b/>
      <sz val="11"/>
      <color indexed="8"/>
      <name val="Calibri"/>
      <family val="2"/>
      <charset val="204"/>
      <scheme val="minor"/>
    </font>
    <font>
      <sz val="10"/>
      <color theme="1"/>
      <name val="Calibri"/>
      <family val="2"/>
      <charset val="204"/>
      <scheme val="minor"/>
    </font>
    <font>
      <sz val="8"/>
      <name val="Arial"/>
      <family val="2"/>
    </font>
    <font>
      <b/>
      <sz val="11"/>
      <color theme="1"/>
      <name val="Calibri"/>
      <family val="2"/>
      <scheme val="minor"/>
    </font>
    <font>
      <sz val="10"/>
      <color theme="1"/>
      <name val="Calibri"/>
      <family val="2"/>
      <scheme val="minor"/>
    </font>
    <font>
      <sz val="8"/>
      <name val="Calibri"/>
      <family val="2"/>
      <scheme val="minor"/>
    </font>
    <font>
      <sz val="10"/>
      <color theme="1"/>
      <name val="Symbol"/>
      <family val="1"/>
      <charset val="2"/>
    </font>
    <font>
      <sz val="10"/>
      <color indexed="8"/>
      <name val="Calibri"/>
      <family val="2"/>
      <charset val="204"/>
      <scheme val="minor"/>
    </font>
    <font>
      <vertAlign val="superscript"/>
      <sz val="10"/>
      <color indexed="8"/>
      <name val="Calibri"/>
      <family val="2"/>
      <charset val="204"/>
      <scheme val="minor"/>
    </font>
    <font>
      <b/>
      <sz val="10"/>
      <color theme="1"/>
      <name val="Calibri"/>
      <family val="2"/>
      <scheme val="minor"/>
    </font>
  </fonts>
  <fills count="2">
    <fill>
      <patternFill patternType="none"/>
    </fill>
    <fill>
      <patternFill patternType="gray125"/>
    </fill>
  </fills>
  <borders count="1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
    <xf numFmtId="0" fontId="0" fillId="0" borderId="0"/>
    <xf numFmtId="0" fontId="6" fillId="0" borderId="0"/>
    <xf numFmtId="0" fontId="10" fillId="0" borderId="0"/>
    <xf numFmtId="0" fontId="26" fillId="0" borderId="0"/>
  </cellStyleXfs>
  <cellXfs count="112">
    <xf numFmtId="0" fontId="0" fillId="0" borderId="0" xfId="0"/>
    <xf numFmtId="0" fontId="0" fillId="0" borderId="2" xfId="0" applyBorder="1" applyAlignment="1">
      <alignment horizontal="center"/>
    </xf>
    <xf numFmtId="0" fontId="0" fillId="0" borderId="3" xfId="0" applyBorder="1" applyAlignment="1">
      <alignment horizontal="center"/>
    </xf>
    <xf numFmtId="0" fontId="0" fillId="0" borderId="5" xfId="0" applyBorder="1"/>
    <xf numFmtId="0" fontId="4" fillId="0" borderId="0" xfId="0" applyFont="1"/>
    <xf numFmtId="0" fontId="4" fillId="0" borderId="5" xfId="0" applyFont="1" applyBorder="1"/>
    <xf numFmtId="9" fontId="4" fillId="0" borderId="5" xfId="0" applyNumberFormat="1" applyFont="1" applyBorder="1"/>
    <xf numFmtId="0" fontId="13" fillId="0" borderId="0" xfId="1" applyFont="1" applyAlignment="1">
      <alignment horizontal="left" vertical="center" wrapText="1"/>
    </xf>
    <xf numFmtId="0" fontId="16" fillId="0" borderId="5" xfId="0" applyFont="1" applyBorder="1" applyAlignment="1">
      <alignment horizontal="center" vertical="center" wrapText="1"/>
    </xf>
    <xf numFmtId="0" fontId="13" fillId="0" borderId="1" xfId="1" applyFont="1" applyBorder="1" applyAlignment="1">
      <alignment horizontal="left" vertical="center"/>
    </xf>
    <xf numFmtId="0" fontId="4" fillId="0" borderId="2" xfId="0" applyFont="1" applyBorder="1"/>
    <xf numFmtId="0" fontId="0" fillId="0" borderId="2" xfId="0" applyBorder="1"/>
    <xf numFmtId="0" fontId="13" fillId="0" borderId="4" xfId="1" applyFont="1" applyBorder="1" applyAlignment="1">
      <alignment horizontal="left" vertical="center"/>
    </xf>
    <xf numFmtId="0" fontId="0" fillId="0" borderId="6" xfId="0" applyBorder="1"/>
    <xf numFmtId="0" fontId="13" fillId="0" borderId="7" xfId="1" applyFont="1" applyBorder="1" applyAlignment="1">
      <alignment horizontal="left" vertical="center"/>
    </xf>
    <xf numFmtId="9" fontId="4" fillId="0" borderId="8" xfId="0" applyNumberFormat="1" applyFont="1" applyBorder="1"/>
    <xf numFmtId="0" fontId="0" fillId="0" borderId="8" xfId="0" applyBorder="1"/>
    <xf numFmtId="0" fontId="0" fillId="0" borderId="9" xfId="0" applyBorder="1"/>
    <xf numFmtId="0" fontId="12" fillId="0" borderId="5" xfId="1" applyFont="1" applyBorder="1" applyAlignment="1">
      <alignment horizontal="left" vertical="center"/>
    </xf>
    <xf numFmtId="0" fontId="8" fillId="0" borderId="5" xfId="1" applyFont="1" applyBorder="1" applyAlignment="1">
      <alignment horizontal="center" vertical="center"/>
    </xf>
    <xf numFmtId="0" fontId="5" fillId="0" borderId="5" xfId="1" applyFont="1" applyBorder="1" applyAlignment="1">
      <alignment horizontal="center" vertical="center"/>
    </xf>
    <xf numFmtId="0" fontId="6" fillId="0" borderId="5" xfId="1" applyBorder="1" applyAlignment="1">
      <alignment horizontal="center" vertical="center"/>
    </xf>
    <xf numFmtId="0" fontId="0" fillId="0" borderId="5" xfId="0" applyBorder="1" applyAlignment="1">
      <alignment horizontal="center" vertical="center"/>
    </xf>
    <xf numFmtId="0" fontId="17" fillId="0" borderId="0" xfId="0" applyFont="1"/>
    <xf numFmtId="0" fontId="18" fillId="0" borderId="0" xfId="0" applyFont="1" applyAlignment="1">
      <alignment horizontal="left"/>
    </xf>
    <xf numFmtId="0" fontId="19" fillId="0" borderId="0" xfId="0" applyFont="1" applyAlignment="1">
      <alignment horizontal="justify"/>
    </xf>
    <xf numFmtId="0" fontId="20" fillId="0" borderId="5" xfId="0" applyFont="1" applyBorder="1" applyAlignment="1">
      <alignment horizontal="center"/>
    </xf>
    <xf numFmtId="0" fontId="20" fillId="0" borderId="5" xfId="0" applyFont="1" applyBorder="1"/>
    <xf numFmtId="0" fontId="5" fillId="0" borderId="5" xfId="2" applyFont="1" applyBorder="1" applyAlignment="1">
      <alignment horizontal="center"/>
    </xf>
    <xf numFmtId="3" fontId="5" fillId="0" borderId="5" xfId="2" applyNumberFormat="1" applyFont="1" applyBorder="1" applyAlignment="1">
      <alignment horizontal="center"/>
    </xf>
    <xf numFmtId="1" fontId="5" fillId="0" borderId="5" xfId="2" applyNumberFormat="1" applyFont="1" applyBorder="1" applyAlignment="1">
      <alignment horizontal="center"/>
    </xf>
    <xf numFmtId="1" fontId="20" fillId="0" borderId="5" xfId="0" applyNumberFormat="1" applyFont="1" applyBorder="1" applyAlignment="1">
      <alignment horizontal="center"/>
    </xf>
    <xf numFmtId="0" fontId="20" fillId="0" borderId="5" xfId="0" applyFont="1" applyBorder="1" applyAlignment="1">
      <alignment horizontal="left"/>
    </xf>
    <xf numFmtId="1" fontId="5" fillId="0" borderId="5" xfId="0" applyNumberFormat="1" applyFont="1" applyBorder="1" applyAlignment="1">
      <alignment horizontal="center"/>
    </xf>
    <xf numFmtId="0" fontId="11" fillId="0" borderId="0" xfId="0" applyFont="1"/>
    <xf numFmtId="0" fontId="13" fillId="0" borderId="5" xfId="1" applyFont="1" applyBorder="1" applyAlignment="1">
      <alignment horizontal="left" vertical="center" wrapText="1"/>
    </xf>
    <xf numFmtId="0" fontId="11" fillId="0" borderId="0" xfId="0" applyFont="1" applyAlignment="1">
      <alignment horizontal="center"/>
    </xf>
    <xf numFmtId="0" fontId="11" fillId="0" borderId="1" xfId="0" applyFont="1" applyBorder="1" applyAlignment="1">
      <alignment horizontal="center"/>
    </xf>
    <xf numFmtId="0" fontId="20" fillId="0" borderId="2" xfId="0" applyFont="1" applyBorder="1"/>
    <xf numFmtId="0" fontId="11" fillId="0" borderId="2" xfId="0" applyFont="1" applyBorder="1" applyAlignment="1">
      <alignment horizontal="center"/>
    </xf>
    <xf numFmtId="0" fontId="7" fillId="0" borderId="2" xfId="2" applyFont="1" applyBorder="1" applyAlignment="1">
      <alignment horizontal="center"/>
    </xf>
    <xf numFmtId="1" fontId="20" fillId="0" borderId="8" xfId="0" applyNumberFormat="1" applyFont="1" applyBorder="1" applyAlignment="1">
      <alignment horizontal="center"/>
    </xf>
    <xf numFmtId="0" fontId="20" fillId="0" borderId="4" xfId="0" applyFont="1" applyBorder="1" applyAlignment="1">
      <alignment horizontal="left"/>
    </xf>
    <xf numFmtId="0" fontId="20" fillId="0" borderId="7" xfId="0" applyFont="1" applyBorder="1" applyAlignment="1">
      <alignment horizontal="left"/>
    </xf>
    <xf numFmtId="0" fontId="20" fillId="0" borderId="8" xfId="0" applyFont="1" applyBorder="1" applyAlignment="1">
      <alignment horizontal="left"/>
    </xf>
    <xf numFmtId="1" fontId="5" fillId="0" borderId="8" xfId="0" applyNumberFormat="1" applyFont="1" applyBorder="1" applyAlignment="1">
      <alignment horizontal="center"/>
    </xf>
    <xf numFmtId="0" fontId="20" fillId="0" borderId="8" xfId="0" applyFont="1" applyBorder="1" applyAlignment="1">
      <alignment horizontal="center"/>
    </xf>
    <xf numFmtId="0" fontId="20" fillId="0" borderId="5" xfId="0" applyFont="1" applyBorder="1" applyAlignment="1">
      <alignment horizontal="center" vertical="center"/>
    </xf>
    <xf numFmtId="0" fontId="3" fillId="0" borderId="4" xfId="0" applyFont="1" applyBorder="1" applyAlignment="1">
      <alignment horizontal="left"/>
    </xf>
    <xf numFmtId="0" fontId="14" fillId="0" borderId="0" xfId="0" applyFont="1"/>
    <xf numFmtId="0" fontId="16" fillId="0" borderId="0" xfId="0" applyFont="1"/>
    <xf numFmtId="0" fontId="2" fillId="0" borderId="0" xfId="0" applyFont="1"/>
    <xf numFmtId="0" fontId="20" fillId="0" borderId="1" xfId="0" applyFont="1" applyBorder="1" applyAlignment="1">
      <alignment horizontal="left"/>
    </xf>
    <xf numFmtId="0" fontId="20" fillId="0" borderId="2" xfId="0" applyFont="1" applyBorder="1" applyAlignment="1">
      <alignment horizontal="left"/>
    </xf>
    <xf numFmtId="1" fontId="20" fillId="0" borderId="2" xfId="0" applyNumberFormat="1" applyFont="1" applyBorder="1" applyAlignment="1">
      <alignment horizontal="center"/>
    </xf>
    <xf numFmtId="1" fontId="5" fillId="0" borderId="2" xfId="0" applyNumberFormat="1" applyFont="1" applyBorder="1" applyAlignment="1">
      <alignment horizontal="center"/>
    </xf>
    <xf numFmtId="0" fontId="0" fillId="0" borderId="6" xfId="0" applyBorder="1" applyAlignment="1">
      <alignment horizontal="center" vertical="center"/>
    </xf>
    <xf numFmtId="0" fontId="0" fillId="0" borderId="8" xfId="0" applyBorder="1" applyAlignment="1">
      <alignment horizontal="center" vertical="center"/>
    </xf>
    <xf numFmtId="1" fontId="0" fillId="0" borderId="2" xfId="0" applyNumberFormat="1" applyBorder="1" applyAlignment="1">
      <alignment horizontal="center" vertical="center"/>
    </xf>
    <xf numFmtId="1" fontId="0" fillId="0" borderId="5" xfId="0" applyNumberFormat="1" applyBorder="1" applyAlignment="1">
      <alignment horizontal="center" vertical="center"/>
    </xf>
    <xf numFmtId="1" fontId="0" fillId="0" borderId="3" xfId="0" applyNumberFormat="1" applyBorder="1" applyAlignment="1">
      <alignment horizontal="center" vertical="center"/>
    </xf>
    <xf numFmtId="1" fontId="0" fillId="0" borderId="6" xfId="0" applyNumberForma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0" fillId="0" borderId="0" xfId="0" applyNumberFormat="1"/>
    <xf numFmtId="1" fontId="0" fillId="0" borderId="8" xfId="0" applyNumberFormat="1" applyBorder="1" applyAlignment="1">
      <alignment horizontal="center" vertical="center"/>
    </xf>
    <xf numFmtId="1" fontId="0" fillId="0" borderId="9" xfId="0" applyNumberFormat="1" applyBorder="1" applyAlignment="1">
      <alignment horizontal="center" vertical="center"/>
    </xf>
    <xf numFmtId="0" fontId="15" fillId="0" borderId="5" xfId="1" applyFont="1" applyBorder="1" applyAlignment="1">
      <alignment horizontal="center" vertical="center" wrapText="1"/>
    </xf>
    <xf numFmtId="0" fontId="7" fillId="0" borderId="5" xfId="1" applyFont="1" applyBorder="1" applyAlignment="1">
      <alignment horizontal="center" vertical="center"/>
    </xf>
    <xf numFmtId="0" fontId="28" fillId="0" borderId="5" xfId="0" applyFont="1" applyBorder="1"/>
    <xf numFmtId="0" fontId="3" fillId="0" borderId="10" xfId="0" applyFont="1" applyBorder="1" applyAlignment="1">
      <alignment horizontal="left"/>
    </xf>
    <xf numFmtId="0" fontId="20" fillId="0" borderId="11" xfId="0" applyFont="1" applyBorder="1"/>
    <xf numFmtId="0" fontId="20" fillId="0" borderId="11" xfId="0" applyFont="1" applyBorder="1" applyAlignment="1">
      <alignment horizontal="center"/>
    </xf>
    <xf numFmtId="0" fontId="0" fillId="0" borderId="11" xfId="0" applyBorder="1" applyAlignment="1">
      <alignment horizontal="center" vertical="center"/>
    </xf>
    <xf numFmtId="0" fontId="0" fillId="0" borderId="12" xfId="0" applyBorder="1" applyAlignment="1">
      <alignment horizontal="center" vertical="center"/>
    </xf>
    <xf numFmtId="0" fontId="3" fillId="0" borderId="13" xfId="0" applyFont="1" applyBorder="1" applyAlignment="1">
      <alignment horizontal="left" wrapText="1"/>
    </xf>
    <xf numFmtId="0" fontId="20" fillId="0" borderId="14" xfId="0" applyFont="1" applyBorder="1" applyAlignment="1">
      <alignment wrapText="1"/>
    </xf>
    <xf numFmtId="0" fontId="1" fillId="0" borderId="5" xfId="0" applyFont="1" applyBorder="1"/>
    <xf numFmtId="1" fontId="11" fillId="0" borderId="14" xfId="0" applyNumberFormat="1" applyFont="1" applyBorder="1" applyAlignment="1">
      <alignment horizontal="center"/>
    </xf>
    <xf numFmtId="1" fontId="11" fillId="0" borderId="15" xfId="0" applyNumberFormat="1" applyFont="1" applyBorder="1" applyAlignment="1">
      <alignment horizontal="center"/>
    </xf>
    <xf numFmtId="0" fontId="13" fillId="0" borderId="11" xfId="1" applyFont="1" applyBorder="1" applyAlignment="1">
      <alignment horizontal="left" vertical="center" wrapText="1"/>
    </xf>
    <xf numFmtId="0" fontId="28" fillId="0" borderId="11" xfId="0" applyFont="1" applyBorder="1"/>
    <xf numFmtId="0" fontId="8" fillId="0" borderId="11" xfId="1" applyFont="1" applyBorder="1" applyAlignment="1">
      <alignment horizontal="center" vertical="center"/>
    </xf>
    <xf numFmtId="0" fontId="0" fillId="0" borderId="11" xfId="0" applyBorder="1"/>
    <xf numFmtId="0" fontId="33" fillId="0" borderId="5" xfId="0" applyFont="1" applyBorder="1" applyAlignment="1">
      <alignment wrapText="1"/>
    </xf>
    <xf numFmtId="0" fontId="25" fillId="0" borderId="5" xfId="0" applyFont="1" applyBorder="1" applyAlignment="1">
      <alignment horizontal="center"/>
    </xf>
    <xf numFmtId="0" fontId="33" fillId="0" borderId="4" xfId="0" applyFont="1" applyBorder="1" applyAlignment="1">
      <alignment wrapText="1"/>
    </xf>
    <xf numFmtId="0" fontId="15" fillId="0" borderId="13" xfId="1" applyFont="1" applyBorder="1" applyAlignment="1">
      <alignment horizontal="center" wrapText="1"/>
    </xf>
    <xf numFmtId="0" fontId="14" fillId="0" borderId="14" xfId="0" applyFont="1" applyBorder="1" applyAlignment="1">
      <alignment horizontal="center" wrapText="1"/>
    </xf>
    <xf numFmtId="0" fontId="16" fillId="0" borderId="14" xfId="0" applyFont="1" applyBorder="1" applyAlignment="1">
      <alignment horizontal="center" vertical="center" wrapText="1"/>
    </xf>
    <xf numFmtId="0" fontId="11" fillId="0" borderId="14" xfId="0" applyFont="1" applyBorder="1" applyAlignment="1">
      <alignment horizontal="center"/>
    </xf>
    <xf numFmtId="0" fontId="7" fillId="0" borderId="14" xfId="2" applyFont="1" applyBorder="1" applyAlignment="1">
      <alignment horizontal="center"/>
    </xf>
    <xf numFmtId="0" fontId="11" fillId="0" borderId="15" xfId="0" applyFont="1" applyBorder="1" applyAlignment="1">
      <alignment horizontal="center"/>
    </xf>
    <xf numFmtId="0" fontId="13" fillId="0" borderId="1" xfId="1" applyFont="1" applyBorder="1" applyAlignment="1">
      <alignment vertical="center" wrapText="1"/>
    </xf>
    <xf numFmtId="0" fontId="20" fillId="0" borderId="2" xfId="0" applyFont="1" applyBorder="1" applyAlignment="1">
      <alignment horizontal="center"/>
    </xf>
    <xf numFmtId="0" fontId="1" fillId="0" borderId="2" xfId="0" applyFont="1" applyBorder="1"/>
    <xf numFmtId="0" fontId="5" fillId="0" borderId="2" xfId="2" applyFont="1" applyBorder="1" applyAlignment="1">
      <alignment horizontal="center"/>
    </xf>
    <xf numFmtId="0" fontId="0" fillId="0" borderId="2" xfId="0" applyBorder="1" applyAlignment="1">
      <alignment horizontal="center" vertical="center"/>
    </xf>
    <xf numFmtId="164" fontId="0" fillId="0" borderId="3" xfId="0" applyNumberFormat="1" applyBorder="1" applyAlignment="1">
      <alignment horizontal="center" vertical="center"/>
    </xf>
    <xf numFmtId="0" fontId="13" fillId="0" borderId="4" xfId="1" applyFont="1" applyBorder="1" applyAlignment="1">
      <alignment vertical="center" wrapText="1"/>
    </xf>
    <xf numFmtId="0" fontId="13" fillId="0" borderId="4" xfId="1" applyFont="1" applyBorder="1" applyAlignment="1">
      <alignment horizontal="left" vertical="center" wrapText="1"/>
    </xf>
    <xf numFmtId="0" fontId="20" fillId="0" borderId="6" xfId="0" applyFont="1" applyBorder="1" applyAlignment="1">
      <alignment horizontal="center"/>
    </xf>
    <xf numFmtId="0" fontId="16" fillId="0" borderId="17" xfId="0" applyFont="1" applyBorder="1" applyAlignment="1">
      <alignment wrapText="1"/>
    </xf>
    <xf numFmtId="0" fontId="20" fillId="0" borderId="16" xfId="0" applyFont="1" applyBorder="1" applyAlignment="1">
      <alignment horizontal="center" vertical="center"/>
    </xf>
    <xf numFmtId="0" fontId="20" fillId="0" borderId="16" xfId="0" applyFont="1" applyBorder="1" applyAlignment="1">
      <alignment horizontal="center"/>
    </xf>
    <xf numFmtId="164" fontId="20" fillId="0" borderId="16" xfId="0" applyNumberFormat="1" applyFont="1" applyBorder="1" applyAlignment="1">
      <alignment horizontal="center"/>
    </xf>
    <xf numFmtId="164" fontId="20" fillId="0" borderId="18" xfId="0" applyNumberFormat="1" applyFont="1" applyBorder="1" applyAlignment="1">
      <alignment horizontal="center"/>
    </xf>
    <xf numFmtId="0" fontId="33" fillId="0" borderId="10" xfId="0" applyFont="1" applyBorder="1" applyAlignment="1">
      <alignment wrapText="1"/>
    </xf>
    <xf numFmtId="0" fontId="20" fillId="0" borderId="11" xfId="0" applyFont="1" applyBorder="1" applyAlignment="1">
      <alignment horizontal="center" vertical="center"/>
    </xf>
    <xf numFmtId="0" fontId="1" fillId="0" borderId="11" xfId="0" applyFont="1" applyBorder="1"/>
    <xf numFmtId="0" fontId="13" fillId="0" borderId="5" xfId="1" applyFont="1" applyBorder="1" applyAlignment="1">
      <alignment horizontal="left" vertical="center" wrapText="1"/>
    </xf>
    <xf numFmtId="0" fontId="13" fillId="0" borderId="5" xfId="1" applyFont="1" applyBorder="1" applyAlignment="1">
      <alignment horizontal="left" vertical="center"/>
    </xf>
  </cellXfs>
  <cellStyles count="4">
    <cellStyle name="Normal" xfId="0" builtinId="0"/>
    <cellStyle name="Normal_AIR indikatori - 2008" xfId="1" xr:uid="{00000000-0005-0000-0000-000001000000}"/>
    <cellStyle name="Normal_AIR indikatori - new" xfId="2" xr:uid="{00000000-0005-0000-0000-000002000000}"/>
    <cellStyle name="Standard 2 2" xfId="3" xr:uid="{00000000-0005-0000-0000-000003000000}"/>
  </cellStyles>
  <dxfs count="0"/>
  <tableStyles count="0" defaultTableStyle="TableStyleMedium2" defaultPivotStyle="PivotStyleLight16"/>
  <colors>
    <mruColors>
      <color rgb="FFD8E6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2403767863117E-2"/>
          <c:y val="0.16027628620305348"/>
          <c:w val="0.86617210533453204"/>
          <c:h val="0.75903768081127743"/>
        </c:manualLayout>
      </c:layout>
      <c:areaChart>
        <c:grouping val="standard"/>
        <c:varyColors val="0"/>
        <c:ser>
          <c:idx val="5"/>
          <c:order val="2"/>
          <c:tx>
            <c:strRef>
              <c:f>'O3  concentration'!$B$29</c:f>
              <c:strCache>
                <c:ptCount val="1"/>
                <c:pt idx="0">
                  <c:v>90 percentile</c:v>
                </c:pt>
              </c:strCache>
            </c:strRef>
          </c:tx>
          <c:spPr>
            <a:solidFill>
              <a:schemeClr val="accent6"/>
            </a:solidFill>
            <a:ln w="25400">
              <a:noFill/>
            </a:ln>
            <a:effectLst/>
          </c:spPr>
          <c:cat>
            <c:numRef>
              <c:f>'O3  concentration'!$E$4:$U$4</c:f>
              <c:numCache>
                <c:formatCode>General</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'O3  concentration'!$E$29:$X$29</c:f>
              <c:numCache>
                <c:formatCode>General</c:formatCode>
                <c:ptCount val="20"/>
                <c:pt idx="0">
                  <c:v>169.6</c:v>
                </c:pt>
                <c:pt idx="1">
                  <c:v>136.9</c:v>
                </c:pt>
                <c:pt idx="2">
                  <c:v>134.5</c:v>
                </c:pt>
                <c:pt idx="3">
                  <c:v>145.70000000000002</c:v>
                </c:pt>
                <c:pt idx="4">
                  <c:v>141</c:v>
                </c:pt>
                <c:pt idx="5">
                  <c:v>128</c:v>
                </c:pt>
                <c:pt idx="6">
                  <c:v>125.5</c:v>
                </c:pt>
                <c:pt idx="7">
                  <c:v>126.1</c:v>
                </c:pt>
                <c:pt idx="8">
                  <c:v>120.19999999999999</c:v>
                </c:pt>
                <c:pt idx="9">
                  <c:v>124.6</c:v>
                </c:pt>
                <c:pt idx="10">
                  <c:v>107.6</c:v>
                </c:pt>
                <c:pt idx="11">
                  <c:v>119.5</c:v>
                </c:pt>
                <c:pt idx="12">
                  <c:v>120</c:v>
                </c:pt>
                <c:pt idx="13">
                  <c:v>122</c:v>
                </c:pt>
                <c:pt idx="14">
                  <c:v>121</c:v>
                </c:pt>
                <c:pt idx="15">
                  <c:v>118.7</c:v>
                </c:pt>
                <c:pt idx="16">
                  <c:v>100</c:v>
                </c:pt>
                <c:pt idx="17">
                  <c:v>119.5</c:v>
                </c:pt>
                <c:pt idx="18">
                  <c:v>110</c:v>
                </c:pt>
                <c:pt idx="19">
                  <c:v>104.2</c:v>
                </c:pt>
              </c:numCache>
            </c:numRef>
          </c:val>
          <c:extLst>
            <c:ext xmlns:c16="http://schemas.microsoft.com/office/drawing/2014/chart" uri="{C3380CC4-5D6E-409C-BE32-E72D297353CC}">
              <c16:uniqueId val="{00000000-3BD0-4B0E-A36E-6420983F0C26}"/>
            </c:ext>
          </c:extLst>
        </c:ser>
        <c:ser>
          <c:idx val="4"/>
          <c:order val="3"/>
          <c:tx>
            <c:strRef>
              <c:f>'O3  concentration'!$B$28</c:f>
              <c:strCache>
                <c:ptCount val="1"/>
                <c:pt idx="0">
                  <c:v>10 percentile</c:v>
                </c:pt>
              </c:strCache>
            </c:strRef>
          </c:tx>
          <c:spPr>
            <a:solidFill>
              <a:srgbClr val="D8E6EA"/>
            </a:solidFill>
            <a:ln w="25400">
              <a:noFill/>
            </a:ln>
            <a:effectLst/>
          </c:spPr>
          <c:cat>
            <c:numRef>
              <c:f>'O3  concentration'!$E$4:$U$4</c:f>
              <c:numCache>
                <c:formatCode>General</c:formatCode>
                <c:ptCount val="17"/>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numCache>
            </c:numRef>
          </c:cat>
          <c:val>
            <c:numRef>
              <c:f>'O3  concentration'!$E$28:$X$28</c:f>
              <c:numCache>
                <c:formatCode>General</c:formatCode>
                <c:ptCount val="20"/>
                <c:pt idx="0">
                  <c:v>88.2</c:v>
                </c:pt>
                <c:pt idx="1">
                  <c:v>92.4</c:v>
                </c:pt>
                <c:pt idx="2">
                  <c:v>87.1</c:v>
                </c:pt>
                <c:pt idx="3">
                  <c:v>106.8</c:v>
                </c:pt>
                <c:pt idx="4">
                  <c:v>101</c:v>
                </c:pt>
                <c:pt idx="5">
                  <c:v>101</c:v>
                </c:pt>
                <c:pt idx="6">
                  <c:v>83.199999999999989</c:v>
                </c:pt>
                <c:pt idx="7">
                  <c:v>79.199999999999989</c:v>
                </c:pt>
                <c:pt idx="8">
                  <c:v>76.2</c:v>
                </c:pt>
                <c:pt idx="9">
                  <c:v>78.8</c:v>
                </c:pt>
                <c:pt idx="10">
                  <c:v>81.599999999999994</c:v>
                </c:pt>
                <c:pt idx="11">
                  <c:v>80.7</c:v>
                </c:pt>
                <c:pt idx="12">
                  <c:v>80</c:v>
                </c:pt>
                <c:pt idx="13">
                  <c:v>76</c:v>
                </c:pt>
                <c:pt idx="14">
                  <c:v>84</c:v>
                </c:pt>
                <c:pt idx="15">
                  <c:v>84.5</c:v>
                </c:pt>
                <c:pt idx="16">
                  <c:v>80</c:v>
                </c:pt>
                <c:pt idx="17">
                  <c:v>78.5</c:v>
                </c:pt>
                <c:pt idx="18">
                  <c:v>57.2</c:v>
                </c:pt>
                <c:pt idx="19">
                  <c:v>53.099999999999994</c:v>
                </c:pt>
              </c:numCache>
            </c:numRef>
          </c:val>
          <c:extLst>
            <c:ext xmlns:c16="http://schemas.microsoft.com/office/drawing/2014/chart" uri="{C3380CC4-5D6E-409C-BE32-E72D297353CC}">
              <c16:uniqueId val="{00000001-3BD0-4B0E-A36E-6420983F0C26}"/>
            </c:ext>
          </c:extLst>
        </c:ser>
        <c:dLbls>
          <c:showLegendKey val="0"/>
          <c:showVal val="0"/>
          <c:showCatName val="0"/>
          <c:showSerName val="0"/>
          <c:showPercent val="0"/>
          <c:showBubbleSize val="0"/>
        </c:dLbls>
        <c:axId val="411655776"/>
        <c:axId val="411656336"/>
      </c:areaChart>
      <c:lineChart>
        <c:grouping val="standard"/>
        <c:varyColors val="0"/>
        <c:ser>
          <c:idx val="0"/>
          <c:order val="0"/>
          <c:tx>
            <c:strRef>
              <c:f>'O3  concentration'!$B$26</c:f>
              <c:strCache>
                <c:ptCount val="1"/>
                <c:pt idx="0">
                  <c:v>LV</c:v>
                </c:pt>
              </c:strCache>
            </c:strRef>
          </c:tx>
          <c:spPr>
            <a:ln w="28575" cap="rnd">
              <a:solidFill>
                <a:schemeClr val="accent1"/>
              </a:solidFill>
              <a:round/>
            </a:ln>
            <a:effectLst/>
          </c:spPr>
          <c:marker>
            <c:symbol val="none"/>
          </c:marke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concentration'!$E$26:$X$26</c:f>
              <c:numCache>
                <c:formatCode>General</c:formatCode>
                <c:ptCount val="20"/>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numCache>
            </c:numRef>
          </c:val>
          <c:smooth val="0"/>
          <c:extLst>
            <c:ext xmlns:c16="http://schemas.microsoft.com/office/drawing/2014/chart" uri="{C3380CC4-5D6E-409C-BE32-E72D297353CC}">
              <c16:uniqueId val="{00000002-3BD0-4B0E-A36E-6420983F0C26}"/>
            </c:ext>
          </c:extLst>
        </c:ser>
        <c:ser>
          <c:idx val="3"/>
          <c:order val="1"/>
          <c:tx>
            <c:strRef>
              <c:f>'O3  concentration'!$B$27</c:f>
              <c:strCache>
                <c:ptCount val="1"/>
                <c:pt idx="0">
                  <c:v>average</c:v>
                </c:pt>
              </c:strCache>
            </c:strRef>
          </c:tx>
          <c:spPr>
            <a:ln w="28575" cap="rnd">
              <a:solidFill>
                <a:schemeClr val="accent4"/>
              </a:solidFill>
              <a:round/>
            </a:ln>
            <a:effectLst/>
          </c:spPr>
          <c:marker>
            <c:symbol val="none"/>
          </c:marke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concentration'!$E$27:$X$27</c:f>
              <c:numCache>
                <c:formatCode>General</c:formatCode>
                <c:ptCount val="20"/>
                <c:pt idx="0">
                  <c:v>134.1</c:v>
                </c:pt>
                <c:pt idx="1">
                  <c:v>117.58333333333333</c:v>
                </c:pt>
                <c:pt idx="2">
                  <c:v>115.5</c:v>
                </c:pt>
                <c:pt idx="3">
                  <c:v>125.83333333333333</c:v>
                </c:pt>
                <c:pt idx="4">
                  <c:v>122.18181818181819</c:v>
                </c:pt>
                <c:pt idx="5">
                  <c:v>116</c:v>
                </c:pt>
                <c:pt idx="6">
                  <c:v>103.1</c:v>
                </c:pt>
                <c:pt idx="7">
                  <c:v>102.9</c:v>
                </c:pt>
                <c:pt idx="8">
                  <c:v>96.222222222222229</c:v>
                </c:pt>
                <c:pt idx="9">
                  <c:v>105.22222222222223</c:v>
                </c:pt>
                <c:pt idx="10">
                  <c:v>94.428571428571431</c:v>
                </c:pt>
                <c:pt idx="11">
                  <c:v>100.6</c:v>
                </c:pt>
                <c:pt idx="12">
                  <c:v>97.181818181818187</c:v>
                </c:pt>
                <c:pt idx="13">
                  <c:v>100.54545454545455</c:v>
                </c:pt>
                <c:pt idx="14">
                  <c:v>99.909090909090907</c:v>
                </c:pt>
                <c:pt idx="15">
                  <c:v>102.16666666666667</c:v>
                </c:pt>
                <c:pt idx="16">
                  <c:v>87.090909090909093</c:v>
                </c:pt>
                <c:pt idx="17">
                  <c:v>99.5</c:v>
                </c:pt>
                <c:pt idx="18">
                  <c:v>88.764705882352942</c:v>
                </c:pt>
                <c:pt idx="19">
                  <c:v>82.571428571428569</c:v>
                </c:pt>
              </c:numCache>
            </c:numRef>
          </c:val>
          <c:smooth val="0"/>
          <c:extLst>
            <c:ext xmlns:c16="http://schemas.microsoft.com/office/drawing/2014/chart" uri="{C3380CC4-5D6E-409C-BE32-E72D297353CC}">
              <c16:uniqueId val="{00000003-3BD0-4B0E-A36E-6420983F0C26}"/>
            </c:ext>
          </c:extLst>
        </c:ser>
        <c:dLbls>
          <c:showLegendKey val="0"/>
          <c:showVal val="0"/>
          <c:showCatName val="0"/>
          <c:showSerName val="0"/>
          <c:showPercent val="0"/>
          <c:showBubbleSize val="0"/>
        </c:dLbls>
        <c:marker val="1"/>
        <c:smooth val="0"/>
        <c:axId val="411655776"/>
        <c:axId val="411656336"/>
      </c:lineChart>
      <c:catAx>
        <c:axId val="41165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656336"/>
        <c:crosses val="autoZero"/>
        <c:auto val="1"/>
        <c:lblAlgn val="ctr"/>
        <c:lblOffset val="100"/>
        <c:noMultiLvlLbl val="0"/>
      </c:catAx>
      <c:valAx>
        <c:axId val="41165633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baseline="0">
                    <a:latin typeface="Symbol" panose="05050102010706020507" pitchFamily="18" charset="2"/>
                  </a:rPr>
                  <a:t>m</a:t>
                </a:r>
                <a:r>
                  <a:rPr lang="en-GB" sz="1400"/>
                  <a:t>g</a:t>
                </a:r>
                <a:r>
                  <a:rPr lang="en-GB" sz="1400" baseline="0"/>
                  <a:t> O</a:t>
                </a:r>
                <a:r>
                  <a:rPr lang="mk-MK" sz="1400" baseline="-25000"/>
                  <a:t>3</a:t>
                </a:r>
                <a:r>
                  <a:rPr lang="en-GB" sz="1400" baseline="0"/>
                  <a:t>/m</a:t>
                </a:r>
                <a:r>
                  <a:rPr lang="en-GB" sz="1400" baseline="30000"/>
                  <a:t>3</a:t>
                </a:r>
              </a:p>
            </c:rich>
          </c:tx>
          <c:layout>
            <c:manualLayout>
              <c:xMode val="edge"/>
              <c:yMode val="edge"/>
              <c:x val="1.0267923662767435E-2"/>
              <c:y val="1.4240785201489879E-2"/>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1655776"/>
        <c:crosses val="autoZero"/>
        <c:crossBetween val="between"/>
      </c:valAx>
      <c:spPr>
        <a:solidFill>
          <a:srgbClr val="D8E6EA"/>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812403767863117E-2"/>
          <c:y val="0.16027628620305348"/>
          <c:w val="0.86617210533453204"/>
          <c:h val="0.75903768081127743"/>
        </c:manualLayout>
      </c:layout>
      <c:areaChart>
        <c:grouping val="standard"/>
        <c:varyColors val="0"/>
        <c:ser>
          <c:idx val="5"/>
          <c:order val="2"/>
          <c:tx>
            <c:strRef>
              <c:f>'O3  concentration'!$B$29</c:f>
              <c:strCache>
                <c:ptCount val="1"/>
                <c:pt idx="0">
                  <c:v>90 percentile</c:v>
                </c:pt>
              </c:strCache>
            </c:strRef>
          </c:tx>
          <c:spPr>
            <a:solidFill>
              <a:schemeClr val="accent6"/>
            </a:solidFill>
            <a:ln w="25400">
              <a:noFill/>
            </a:ln>
            <a:effectLst/>
          </c:spP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concentration'!$E$29:$X$29</c:f>
              <c:numCache>
                <c:formatCode>General</c:formatCode>
                <c:ptCount val="20"/>
                <c:pt idx="0">
                  <c:v>169.6</c:v>
                </c:pt>
                <c:pt idx="1">
                  <c:v>136.9</c:v>
                </c:pt>
                <c:pt idx="2">
                  <c:v>134.5</c:v>
                </c:pt>
                <c:pt idx="3">
                  <c:v>145.70000000000002</c:v>
                </c:pt>
                <c:pt idx="4">
                  <c:v>141</c:v>
                </c:pt>
                <c:pt idx="5">
                  <c:v>128</c:v>
                </c:pt>
                <c:pt idx="6">
                  <c:v>125.5</c:v>
                </c:pt>
                <c:pt idx="7">
                  <c:v>126.1</c:v>
                </c:pt>
                <c:pt idx="8">
                  <c:v>120.19999999999999</c:v>
                </c:pt>
                <c:pt idx="9">
                  <c:v>124.6</c:v>
                </c:pt>
                <c:pt idx="10">
                  <c:v>107.6</c:v>
                </c:pt>
                <c:pt idx="11">
                  <c:v>119.5</c:v>
                </c:pt>
                <c:pt idx="12">
                  <c:v>120</c:v>
                </c:pt>
                <c:pt idx="13">
                  <c:v>122</c:v>
                </c:pt>
                <c:pt idx="14">
                  <c:v>121</c:v>
                </c:pt>
                <c:pt idx="15">
                  <c:v>118.7</c:v>
                </c:pt>
                <c:pt idx="16">
                  <c:v>100</c:v>
                </c:pt>
                <c:pt idx="17">
                  <c:v>119.5</c:v>
                </c:pt>
                <c:pt idx="18">
                  <c:v>110</c:v>
                </c:pt>
                <c:pt idx="19">
                  <c:v>104.2</c:v>
                </c:pt>
              </c:numCache>
            </c:numRef>
          </c:val>
          <c:extLst>
            <c:ext xmlns:c16="http://schemas.microsoft.com/office/drawing/2014/chart" uri="{C3380CC4-5D6E-409C-BE32-E72D297353CC}">
              <c16:uniqueId val="{00000000-A9DA-4AE0-9B39-DA4C2D44314F}"/>
            </c:ext>
          </c:extLst>
        </c:ser>
        <c:ser>
          <c:idx val="4"/>
          <c:order val="3"/>
          <c:tx>
            <c:strRef>
              <c:f>'O3  concentration'!$B$28</c:f>
              <c:strCache>
                <c:ptCount val="1"/>
                <c:pt idx="0">
                  <c:v>10 percentile</c:v>
                </c:pt>
              </c:strCache>
            </c:strRef>
          </c:tx>
          <c:spPr>
            <a:solidFill>
              <a:srgbClr val="D8E6EA"/>
            </a:solidFill>
            <a:ln w="25400">
              <a:noFill/>
            </a:ln>
            <a:effectLst/>
          </c:spP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concentration'!$E$28:$X$28</c:f>
              <c:numCache>
                <c:formatCode>General</c:formatCode>
                <c:ptCount val="20"/>
                <c:pt idx="0">
                  <c:v>88.2</c:v>
                </c:pt>
                <c:pt idx="1">
                  <c:v>92.4</c:v>
                </c:pt>
                <c:pt idx="2">
                  <c:v>87.1</c:v>
                </c:pt>
                <c:pt idx="3">
                  <c:v>106.8</c:v>
                </c:pt>
                <c:pt idx="4">
                  <c:v>101</c:v>
                </c:pt>
                <c:pt idx="5">
                  <c:v>101</c:v>
                </c:pt>
                <c:pt idx="6">
                  <c:v>83.199999999999989</c:v>
                </c:pt>
                <c:pt idx="7">
                  <c:v>79.199999999999989</c:v>
                </c:pt>
                <c:pt idx="8">
                  <c:v>76.2</c:v>
                </c:pt>
                <c:pt idx="9">
                  <c:v>78.8</c:v>
                </c:pt>
                <c:pt idx="10">
                  <c:v>81.599999999999994</c:v>
                </c:pt>
                <c:pt idx="11">
                  <c:v>80.7</c:v>
                </c:pt>
                <c:pt idx="12">
                  <c:v>80</c:v>
                </c:pt>
                <c:pt idx="13">
                  <c:v>76</c:v>
                </c:pt>
                <c:pt idx="14">
                  <c:v>84</c:v>
                </c:pt>
                <c:pt idx="15">
                  <c:v>84.5</c:v>
                </c:pt>
                <c:pt idx="16">
                  <c:v>80</c:v>
                </c:pt>
                <c:pt idx="17">
                  <c:v>78.5</c:v>
                </c:pt>
                <c:pt idx="18">
                  <c:v>57.2</c:v>
                </c:pt>
                <c:pt idx="19">
                  <c:v>53.099999999999994</c:v>
                </c:pt>
              </c:numCache>
            </c:numRef>
          </c:val>
          <c:extLst>
            <c:ext xmlns:c16="http://schemas.microsoft.com/office/drawing/2014/chart" uri="{C3380CC4-5D6E-409C-BE32-E72D297353CC}">
              <c16:uniqueId val="{00000001-A9DA-4AE0-9B39-DA4C2D44314F}"/>
            </c:ext>
          </c:extLst>
        </c:ser>
        <c:dLbls>
          <c:showLegendKey val="0"/>
          <c:showVal val="0"/>
          <c:showCatName val="0"/>
          <c:showSerName val="0"/>
          <c:showPercent val="0"/>
          <c:showBubbleSize val="0"/>
        </c:dLbls>
        <c:axId val="419831504"/>
        <c:axId val="419832064"/>
      </c:areaChart>
      <c:lineChart>
        <c:grouping val="standard"/>
        <c:varyColors val="0"/>
        <c:ser>
          <c:idx val="0"/>
          <c:order val="0"/>
          <c:tx>
            <c:strRef>
              <c:f>'O3  concentration'!$B$26</c:f>
              <c:strCache>
                <c:ptCount val="1"/>
                <c:pt idx="0">
                  <c:v>LV</c:v>
                </c:pt>
              </c:strCache>
            </c:strRef>
          </c:tx>
          <c:spPr>
            <a:ln w="28575" cap="rnd">
              <a:solidFill>
                <a:schemeClr val="accent1"/>
              </a:solidFill>
              <a:round/>
            </a:ln>
            <a:effectLst/>
          </c:spPr>
          <c:marker>
            <c:symbol val="none"/>
          </c:marke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concentration'!$E$26:$X$26</c:f>
              <c:numCache>
                <c:formatCode>General</c:formatCode>
                <c:ptCount val="20"/>
                <c:pt idx="0">
                  <c:v>120</c:v>
                </c:pt>
                <c:pt idx="1">
                  <c:v>120</c:v>
                </c:pt>
                <c:pt idx="2">
                  <c:v>120</c:v>
                </c:pt>
                <c:pt idx="3">
                  <c:v>120</c:v>
                </c:pt>
                <c:pt idx="4">
                  <c:v>120</c:v>
                </c:pt>
                <c:pt idx="5">
                  <c:v>120</c:v>
                </c:pt>
                <c:pt idx="6">
                  <c:v>120</c:v>
                </c:pt>
                <c:pt idx="7">
                  <c:v>120</c:v>
                </c:pt>
                <c:pt idx="8">
                  <c:v>120</c:v>
                </c:pt>
                <c:pt idx="9">
                  <c:v>120</c:v>
                </c:pt>
                <c:pt idx="10">
                  <c:v>120</c:v>
                </c:pt>
                <c:pt idx="11">
                  <c:v>120</c:v>
                </c:pt>
                <c:pt idx="12">
                  <c:v>120</c:v>
                </c:pt>
                <c:pt idx="13">
                  <c:v>120</c:v>
                </c:pt>
                <c:pt idx="14">
                  <c:v>120</c:v>
                </c:pt>
                <c:pt idx="15">
                  <c:v>120</c:v>
                </c:pt>
                <c:pt idx="16">
                  <c:v>120</c:v>
                </c:pt>
                <c:pt idx="17">
                  <c:v>120</c:v>
                </c:pt>
                <c:pt idx="18">
                  <c:v>120</c:v>
                </c:pt>
                <c:pt idx="19">
                  <c:v>120</c:v>
                </c:pt>
              </c:numCache>
            </c:numRef>
          </c:val>
          <c:smooth val="0"/>
          <c:extLst>
            <c:ext xmlns:c16="http://schemas.microsoft.com/office/drawing/2014/chart" uri="{C3380CC4-5D6E-409C-BE32-E72D297353CC}">
              <c16:uniqueId val="{00000002-A9DA-4AE0-9B39-DA4C2D44314F}"/>
            </c:ext>
          </c:extLst>
        </c:ser>
        <c:ser>
          <c:idx val="3"/>
          <c:order val="1"/>
          <c:tx>
            <c:strRef>
              <c:f>'O3  concentration'!$B$27</c:f>
              <c:strCache>
                <c:ptCount val="1"/>
                <c:pt idx="0">
                  <c:v>average</c:v>
                </c:pt>
              </c:strCache>
            </c:strRef>
          </c:tx>
          <c:spPr>
            <a:ln w="28575" cap="rnd">
              <a:solidFill>
                <a:schemeClr val="accent4"/>
              </a:solidFill>
              <a:round/>
            </a:ln>
            <a:effectLst/>
          </c:spPr>
          <c:marker>
            <c:symbol val="none"/>
          </c:marker>
          <c:cat>
            <c:numRef>
              <c:f>'O3  concentration'!$E$4:$X$4</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concentration'!$E$27:$X$27</c:f>
              <c:numCache>
                <c:formatCode>General</c:formatCode>
                <c:ptCount val="20"/>
                <c:pt idx="0">
                  <c:v>134.1</c:v>
                </c:pt>
                <c:pt idx="1">
                  <c:v>117.58333333333333</c:v>
                </c:pt>
                <c:pt idx="2">
                  <c:v>115.5</c:v>
                </c:pt>
                <c:pt idx="3">
                  <c:v>125.83333333333333</c:v>
                </c:pt>
                <c:pt idx="4">
                  <c:v>122.18181818181819</c:v>
                </c:pt>
                <c:pt idx="5">
                  <c:v>116</c:v>
                </c:pt>
                <c:pt idx="6">
                  <c:v>103.1</c:v>
                </c:pt>
                <c:pt idx="7">
                  <c:v>102.9</c:v>
                </c:pt>
                <c:pt idx="8">
                  <c:v>96.222222222222229</c:v>
                </c:pt>
                <c:pt idx="9">
                  <c:v>105.22222222222223</c:v>
                </c:pt>
                <c:pt idx="10">
                  <c:v>94.428571428571431</c:v>
                </c:pt>
                <c:pt idx="11">
                  <c:v>100.6</c:v>
                </c:pt>
                <c:pt idx="12">
                  <c:v>97.181818181818187</c:v>
                </c:pt>
                <c:pt idx="13">
                  <c:v>100.54545454545455</c:v>
                </c:pt>
                <c:pt idx="14">
                  <c:v>99.909090909090907</c:v>
                </c:pt>
                <c:pt idx="15">
                  <c:v>102.16666666666667</c:v>
                </c:pt>
                <c:pt idx="16">
                  <c:v>87.090909090909093</c:v>
                </c:pt>
                <c:pt idx="17">
                  <c:v>99.5</c:v>
                </c:pt>
                <c:pt idx="18">
                  <c:v>88.764705882352942</c:v>
                </c:pt>
                <c:pt idx="19">
                  <c:v>82.571428571428569</c:v>
                </c:pt>
              </c:numCache>
            </c:numRef>
          </c:val>
          <c:smooth val="0"/>
          <c:extLst>
            <c:ext xmlns:c16="http://schemas.microsoft.com/office/drawing/2014/chart" uri="{C3380CC4-5D6E-409C-BE32-E72D297353CC}">
              <c16:uniqueId val="{00000003-A9DA-4AE0-9B39-DA4C2D44314F}"/>
            </c:ext>
          </c:extLst>
        </c:ser>
        <c:dLbls>
          <c:showLegendKey val="0"/>
          <c:showVal val="0"/>
          <c:showCatName val="0"/>
          <c:showSerName val="0"/>
          <c:showPercent val="0"/>
          <c:showBubbleSize val="0"/>
        </c:dLbls>
        <c:marker val="1"/>
        <c:smooth val="0"/>
        <c:axId val="419831504"/>
        <c:axId val="419832064"/>
      </c:lineChart>
      <c:catAx>
        <c:axId val="419831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832064"/>
        <c:crosses val="autoZero"/>
        <c:auto val="1"/>
        <c:lblAlgn val="ctr"/>
        <c:lblOffset val="100"/>
        <c:noMultiLvlLbl val="0"/>
      </c:catAx>
      <c:valAx>
        <c:axId val="4198320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0" spcFirstLastPara="1" vertOverflow="ellipsis" wrap="square" anchor="ctr" anchorCtr="1"/>
              <a:lstStyle/>
              <a:p>
                <a:pPr>
                  <a:defRPr sz="1400" b="0" i="0" u="none" strike="noStrike" kern="1200" baseline="0">
                    <a:solidFill>
                      <a:schemeClr val="tx1">
                        <a:lumMod val="65000"/>
                        <a:lumOff val="35000"/>
                      </a:schemeClr>
                    </a:solidFill>
                    <a:latin typeface="+mn-lt"/>
                    <a:ea typeface="+mn-ea"/>
                    <a:cs typeface="+mn-cs"/>
                  </a:defRPr>
                </a:pPr>
                <a:r>
                  <a:rPr lang="en-GB" sz="1400" baseline="0">
                    <a:latin typeface="Symbol" panose="05050102010706020507" pitchFamily="18" charset="2"/>
                  </a:rPr>
                  <a:t>m</a:t>
                </a:r>
                <a:r>
                  <a:rPr lang="en-GB" sz="1400"/>
                  <a:t>g</a:t>
                </a:r>
                <a:r>
                  <a:rPr lang="en-GB" sz="1400" baseline="0"/>
                  <a:t> O</a:t>
                </a:r>
                <a:r>
                  <a:rPr lang="mk-MK" sz="1400" baseline="-25000"/>
                  <a:t>3</a:t>
                </a:r>
                <a:r>
                  <a:rPr lang="en-GB" sz="1400" baseline="0"/>
                  <a:t>/m</a:t>
                </a:r>
                <a:r>
                  <a:rPr lang="en-GB" sz="1400" baseline="30000"/>
                  <a:t>3</a:t>
                </a:r>
              </a:p>
            </c:rich>
          </c:tx>
          <c:layout>
            <c:manualLayout>
              <c:xMode val="edge"/>
              <c:yMode val="edge"/>
              <c:x val="1.0267923662767435E-2"/>
              <c:y val="1.4240785201489879E-2"/>
            </c:manualLayout>
          </c:layout>
          <c:overlay val="0"/>
          <c:spPr>
            <a:noFill/>
            <a:ln>
              <a:noFill/>
            </a:ln>
            <a:effectLst/>
          </c:sp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9831504"/>
        <c:crosses val="autoZero"/>
        <c:crossBetween val="between"/>
      </c:valAx>
      <c:spPr>
        <a:solidFill>
          <a:srgbClr val="D8E6EA"/>
        </a:solidFill>
        <a:ln>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03937007874016"/>
          <c:y val="5.0925925925925923E-2"/>
          <c:w val="0.86340507436570435"/>
          <c:h val="0.73577136191309422"/>
        </c:manualLayout>
      </c:layout>
      <c:lineChart>
        <c:grouping val="standard"/>
        <c:varyColors val="0"/>
        <c:ser>
          <c:idx val="0"/>
          <c:order val="0"/>
          <c:tx>
            <c:strRef>
              <c:f>'O3 % of population'!$C$25</c:f>
              <c:strCache>
                <c:ptCount val="1"/>
                <c:pt idx="0">
                  <c:v>% од вкупното население изложено на концентрации на O3</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population'!$E$25:$X$25</c:f>
              <c:numCache>
                <c:formatCode>0</c:formatCode>
                <c:ptCount val="20"/>
                <c:pt idx="0">
                  <c:v>25.833021870671985</c:v>
                </c:pt>
                <c:pt idx="1">
                  <c:v>37.327247189480808</c:v>
                </c:pt>
                <c:pt idx="2">
                  <c:v>35.815313648121084</c:v>
                </c:pt>
                <c:pt idx="3">
                  <c:v>43.016810008636064</c:v>
                </c:pt>
                <c:pt idx="4">
                  <c:v>40.611280432989396</c:v>
                </c:pt>
                <c:pt idx="5">
                  <c:v>35.815313648121084</c:v>
                </c:pt>
                <c:pt idx="6">
                  <c:v>21.684716662564398</c:v>
                </c:pt>
                <c:pt idx="7">
                  <c:v>11.884516801397064</c:v>
                </c:pt>
                <c:pt idx="8">
                  <c:v>0</c:v>
                </c:pt>
                <c:pt idx="9">
                  <c:v>15.349365757686565</c:v>
                </c:pt>
                <c:pt idx="10">
                  <c:v>0</c:v>
                </c:pt>
                <c:pt idx="11">
                  <c:v>11.74360925305548</c:v>
                </c:pt>
                <c:pt idx="12">
                  <c:v>0</c:v>
                </c:pt>
                <c:pt idx="13">
                  <c:v>0</c:v>
                </c:pt>
                <c:pt idx="14">
                  <c:v>9.1232706540018871</c:v>
                </c:pt>
                <c:pt idx="15">
                  <c:v>5.0061711891533571</c:v>
                </c:pt>
                <c:pt idx="16">
                  <c:v>0</c:v>
                </c:pt>
                <c:pt idx="17">
                  <c:v>0</c:v>
                </c:pt>
                <c:pt idx="18">
                  <c:v>0</c:v>
                </c:pt>
                <c:pt idx="19">
                  <c:v>0</c:v>
                </c:pt>
              </c:numCache>
            </c:numRef>
          </c:val>
          <c:smooth val="0"/>
          <c:extLst>
            <c:ext xmlns:c16="http://schemas.microsoft.com/office/drawing/2014/chart" uri="{C3380CC4-5D6E-409C-BE32-E72D297353CC}">
              <c16:uniqueId val="{00000000-B792-4FCC-A75E-19520D72D84E}"/>
            </c:ext>
          </c:extLst>
        </c:ser>
        <c:dLbls>
          <c:showLegendKey val="0"/>
          <c:showVal val="0"/>
          <c:showCatName val="0"/>
          <c:showSerName val="0"/>
          <c:showPercent val="0"/>
          <c:showBubbleSize val="0"/>
        </c:dLbls>
        <c:smooth val="0"/>
        <c:axId val="249662832"/>
        <c:axId val="249663392"/>
      </c:lineChart>
      <c:catAx>
        <c:axId val="2496628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9663392"/>
        <c:crosses val="autoZero"/>
        <c:auto val="1"/>
        <c:lblAlgn val="ctr"/>
        <c:lblOffset val="100"/>
        <c:noMultiLvlLbl val="0"/>
      </c:catAx>
      <c:valAx>
        <c:axId val="249663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a:t>%</a:t>
                </a:r>
              </a:p>
            </c:rich>
          </c:tx>
          <c:layout>
            <c:manualLayout>
              <c:xMode val="edge"/>
              <c:yMode val="edge"/>
              <c:x val="1.6666666666666666E-2"/>
              <c:y val="0.38837160979877522"/>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24966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283533767318633"/>
          <c:y val="4.7235633452836892E-2"/>
          <c:w val="0.86954382114665041"/>
          <c:h val="0.75491840610675254"/>
        </c:manualLayout>
      </c:layout>
      <c:lineChart>
        <c:grouping val="standard"/>
        <c:varyColors val="0"/>
        <c:ser>
          <c:idx val="0"/>
          <c:order val="0"/>
          <c:tx>
            <c:strRef>
              <c:f>'O3 % of population'!$D$25</c:f>
              <c:strCache>
                <c:ptCount val="1"/>
                <c:pt idx="0">
                  <c:v>% of total population exposed to O3 concentrations </c:v>
                </c:pt>
              </c:strCache>
            </c:strRef>
          </c:tx>
          <c:spPr>
            <a:ln w="34925" cap="rnd">
              <a:solidFill>
                <a:schemeClr val="accent1"/>
              </a:solidFill>
              <a:round/>
            </a:ln>
            <a:effectLst>
              <a:outerShdw blurRad="57150" dist="19050" dir="5400000" algn="ctr" rotWithShape="0">
                <a:srgbClr val="000000">
                  <a:alpha val="63000"/>
                </a:srgbClr>
              </a:outerShdw>
            </a:effectLst>
          </c:spPr>
          <c:marker>
            <c:symbol val="none"/>
          </c:marker>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population'!$E$25:$X$25</c:f>
              <c:numCache>
                <c:formatCode>0</c:formatCode>
                <c:ptCount val="20"/>
                <c:pt idx="0">
                  <c:v>25.833021870671985</c:v>
                </c:pt>
                <c:pt idx="1">
                  <c:v>37.327247189480808</c:v>
                </c:pt>
                <c:pt idx="2">
                  <c:v>35.815313648121084</c:v>
                </c:pt>
                <c:pt idx="3">
                  <c:v>43.016810008636064</c:v>
                </c:pt>
                <c:pt idx="4">
                  <c:v>40.611280432989396</c:v>
                </c:pt>
                <c:pt idx="5">
                  <c:v>35.815313648121084</c:v>
                </c:pt>
                <c:pt idx="6">
                  <c:v>21.684716662564398</c:v>
                </c:pt>
                <c:pt idx="7">
                  <c:v>11.884516801397064</c:v>
                </c:pt>
                <c:pt idx="8">
                  <c:v>0</c:v>
                </c:pt>
                <c:pt idx="9">
                  <c:v>15.349365757686565</c:v>
                </c:pt>
                <c:pt idx="10">
                  <c:v>0</c:v>
                </c:pt>
                <c:pt idx="11">
                  <c:v>11.74360925305548</c:v>
                </c:pt>
                <c:pt idx="12">
                  <c:v>0</c:v>
                </c:pt>
                <c:pt idx="13">
                  <c:v>0</c:v>
                </c:pt>
                <c:pt idx="14">
                  <c:v>9.1232706540018871</c:v>
                </c:pt>
                <c:pt idx="15">
                  <c:v>5.0061711891533571</c:v>
                </c:pt>
                <c:pt idx="16">
                  <c:v>0</c:v>
                </c:pt>
                <c:pt idx="17">
                  <c:v>0</c:v>
                </c:pt>
                <c:pt idx="18">
                  <c:v>0</c:v>
                </c:pt>
                <c:pt idx="19">
                  <c:v>0</c:v>
                </c:pt>
              </c:numCache>
            </c:numRef>
          </c:val>
          <c:smooth val="0"/>
          <c:extLst>
            <c:ext xmlns:c16="http://schemas.microsoft.com/office/drawing/2014/chart" uri="{C3380CC4-5D6E-409C-BE32-E72D297353CC}">
              <c16:uniqueId val="{00000000-EFE7-4DA5-8FCC-8A6CEE6116D7}"/>
            </c:ext>
          </c:extLst>
        </c:ser>
        <c:dLbls>
          <c:showLegendKey val="0"/>
          <c:showVal val="0"/>
          <c:showCatName val="0"/>
          <c:showSerName val="0"/>
          <c:showPercent val="0"/>
          <c:showBubbleSize val="0"/>
        </c:dLbls>
        <c:smooth val="0"/>
        <c:axId val="404422832"/>
        <c:axId val="404423392"/>
      </c:lineChart>
      <c:catAx>
        <c:axId val="404422832"/>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4423392"/>
        <c:crosses val="autoZero"/>
        <c:auto val="1"/>
        <c:lblAlgn val="ctr"/>
        <c:lblOffset val="100"/>
        <c:noMultiLvlLbl val="0"/>
      </c:catAx>
      <c:valAx>
        <c:axId val="40442339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r>
                  <a:rPr lang="en-US"/>
                  <a:t>%</a:t>
                </a:r>
              </a:p>
            </c:rich>
          </c:tx>
          <c:layout>
            <c:manualLayout>
              <c:xMode val="edge"/>
              <c:yMode val="edge"/>
              <c:x val="1.2554927809165096E-2"/>
              <c:y val="0.40229003219935128"/>
            </c:manualLayout>
          </c:layout>
          <c:overlay val="0"/>
          <c:spPr>
            <a:noFill/>
            <a:ln>
              <a:noFill/>
            </a:ln>
            <a:effectLst/>
          </c:spPr>
          <c:txPr>
            <a:bodyPr rot="-54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04422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'O3 % of population'!$C$26</c:f>
              <c:strCache>
                <c:ptCount val="1"/>
                <c:pt idx="0">
                  <c:v>0 дена</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population'!$E$26:$X$26</c:f>
              <c:numCache>
                <c:formatCode>0</c:formatCode>
                <c:ptCount val="20"/>
                <c:pt idx="0">
                  <c:v>14.778258562317411</c:v>
                </c:pt>
                <c:pt idx="1">
                  <c:v>4.1507530131969359</c:v>
                </c:pt>
                <c:pt idx="2">
                  <c:v>3.9826274969836497</c:v>
                </c:pt>
                <c:pt idx="3">
                  <c:v>0</c:v>
                </c:pt>
                <c:pt idx="4">
                  <c:v>0</c:v>
                </c:pt>
                <c:pt idx="5">
                  <c:v>3.9826274969836497</c:v>
                </c:pt>
                <c:pt idx="6">
                  <c:v>58.837157082464294</c:v>
                </c:pt>
                <c:pt idx="7">
                  <c:v>14.046362279244008</c:v>
                </c:pt>
                <c:pt idx="8">
                  <c:v>21.902167556820395</c:v>
                </c:pt>
                <c:pt idx="9">
                  <c:v>3.7105299121306925</c:v>
                </c:pt>
                <c:pt idx="10">
                  <c:v>13.525443306297044</c:v>
                </c:pt>
                <c:pt idx="11">
                  <c:v>15.185126362146637</c:v>
                </c:pt>
                <c:pt idx="12">
                  <c:v>22.874035782428713</c:v>
                </c:pt>
                <c:pt idx="13">
                  <c:v>13.439713723135666</c:v>
                </c:pt>
                <c:pt idx="14">
                  <c:v>41.36943303429296</c:v>
                </c:pt>
                <c:pt idx="15">
                  <c:v>34.852477448606997</c:v>
                </c:pt>
                <c:pt idx="16">
                  <c:v>100</c:v>
                </c:pt>
                <c:pt idx="17">
                  <c:v>20.907676856977456</c:v>
                </c:pt>
                <c:pt idx="18">
                  <c:v>25.967841304030888</c:v>
                </c:pt>
                <c:pt idx="19">
                  <c:v>48.404227983687129</c:v>
                </c:pt>
              </c:numCache>
            </c:numRef>
          </c:val>
          <c:extLst>
            <c:ext xmlns:c16="http://schemas.microsoft.com/office/drawing/2014/chart" uri="{C3380CC4-5D6E-409C-BE32-E72D297353CC}">
              <c16:uniqueId val="{00000000-C8AC-4F1D-9867-5AAB54A6F919}"/>
            </c:ext>
          </c:extLst>
        </c:ser>
        <c:ser>
          <c:idx val="1"/>
          <c:order val="1"/>
          <c:tx>
            <c:strRef>
              <c:f>'O3 % of population'!$C$27</c:f>
              <c:strCache>
                <c:ptCount val="1"/>
                <c:pt idx="0">
                  <c:v>1 - 25 дена</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population'!$E$27:$X$27</c:f>
              <c:numCache>
                <c:formatCode>0</c:formatCode>
                <c:ptCount val="20"/>
                <c:pt idx="0">
                  <c:v>59.388719567010604</c:v>
                </c:pt>
                <c:pt idx="1">
                  <c:v>58.521999797322252</c:v>
                </c:pt>
                <c:pt idx="2">
                  <c:v>60.20205885489527</c:v>
                </c:pt>
                <c:pt idx="3">
                  <c:v>56.983189991363936</c:v>
                </c:pt>
                <c:pt idx="4">
                  <c:v>4.1507530131969359</c:v>
                </c:pt>
                <c:pt idx="5">
                  <c:v>60.20205885489527</c:v>
                </c:pt>
                <c:pt idx="6">
                  <c:v>19.478126254971308</c:v>
                </c:pt>
                <c:pt idx="7">
                  <c:v>74.069120919358937</c:v>
                </c:pt>
                <c:pt idx="8">
                  <c:v>78.097832443179598</c:v>
                </c:pt>
                <c:pt idx="9">
                  <c:v>80.940104330182749</c:v>
                </c:pt>
                <c:pt idx="10">
                  <c:v>86.474556693702951</c:v>
                </c:pt>
                <c:pt idx="11">
                  <c:v>73.071264384797885</c:v>
                </c:pt>
                <c:pt idx="12">
                  <c:v>77.12596421757128</c:v>
                </c:pt>
                <c:pt idx="13">
                  <c:v>86.560286276864346</c:v>
                </c:pt>
                <c:pt idx="14">
                  <c:v>49.507296311705154</c:v>
                </c:pt>
                <c:pt idx="15">
                  <c:v>60.141351362239647</c:v>
                </c:pt>
                <c:pt idx="16">
                  <c:v>0</c:v>
                </c:pt>
                <c:pt idx="17">
                  <c:v>79.092323143022554</c:v>
                </c:pt>
                <c:pt idx="18">
                  <c:v>74.032158695969102</c:v>
                </c:pt>
                <c:pt idx="19">
                  <c:v>51.595772016312871</c:v>
                </c:pt>
              </c:numCache>
            </c:numRef>
          </c:val>
          <c:extLst>
            <c:ext xmlns:c16="http://schemas.microsoft.com/office/drawing/2014/chart" uri="{C3380CC4-5D6E-409C-BE32-E72D297353CC}">
              <c16:uniqueId val="{00000001-C8AC-4F1D-9867-5AAB54A6F919}"/>
            </c:ext>
          </c:extLst>
        </c:ser>
        <c:ser>
          <c:idx val="2"/>
          <c:order val="2"/>
          <c:tx>
            <c:strRef>
              <c:f>'O3 % of population'!$C$28</c:f>
              <c:strCache>
                <c:ptCount val="1"/>
                <c:pt idx="0">
                  <c:v>26 - 50 дена</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population'!$E$28:$X$28</c:f>
              <c:numCache>
                <c:formatCode>0</c:formatCode>
                <c:ptCount val="20"/>
                <c:pt idx="0">
                  <c:v>6.0049274664301366</c:v>
                </c:pt>
                <c:pt idx="1">
                  <c:v>0</c:v>
                </c:pt>
                <c:pt idx="2">
                  <c:v>9.0521865139358511</c:v>
                </c:pt>
                <c:pt idx="3">
                  <c:v>26.226457310022226</c:v>
                </c:pt>
                <c:pt idx="4">
                  <c:v>0</c:v>
                </c:pt>
                <c:pt idx="5">
                  <c:v>24.786659891641417</c:v>
                </c:pt>
                <c:pt idx="6">
                  <c:v>21.684716662564398</c:v>
                </c:pt>
                <c:pt idx="7">
                  <c:v>11.884516801397064</c:v>
                </c:pt>
                <c:pt idx="8" formatCode="General">
                  <c:v>0</c:v>
                </c:pt>
                <c:pt idx="9">
                  <c:v>15.349365757686565</c:v>
                </c:pt>
                <c:pt idx="10" formatCode="General">
                  <c:v>0</c:v>
                </c:pt>
                <c:pt idx="11">
                  <c:v>11.74360925305548</c:v>
                </c:pt>
                <c:pt idx="12">
                  <c:v>0</c:v>
                </c:pt>
                <c:pt idx="13">
                  <c:v>0</c:v>
                </c:pt>
                <c:pt idx="14">
                  <c:v>3.7835150819089365</c:v>
                </c:pt>
                <c:pt idx="15">
                  <c:v>0</c:v>
                </c:pt>
                <c:pt idx="16">
                  <c:v>0</c:v>
                </c:pt>
                <c:pt idx="17">
                  <c:v>0</c:v>
                </c:pt>
                <c:pt idx="18">
                  <c:v>0</c:v>
                </c:pt>
                <c:pt idx="19">
                  <c:v>0</c:v>
                </c:pt>
              </c:numCache>
            </c:numRef>
          </c:val>
          <c:extLst>
            <c:ext xmlns:c16="http://schemas.microsoft.com/office/drawing/2014/chart" uri="{C3380CC4-5D6E-409C-BE32-E72D297353CC}">
              <c16:uniqueId val="{00000002-C8AC-4F1D-9867-5AAB54A6F919}"/>
            </c:ext>
          </c:extLst>
        </c:ser>
        <c:ser>
          <c:idx val="3"/>
          <c:order val="3"/>
          <c:tx>
            <c:strRef>
              <c:f>'O3 % of population'!$C$29</c:f>
              <c:strCache>
                <c:ptCount val="1"/>
                <c:pt idx="0">
                  <c:v>&gt; 50 дена</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population'!$E$29:$X$29</c:f>
              <c:numCache>
                <c:formatCode>0</c:formatCode>
                <c:ptCount val="20"/>
                <c:pt idx="0">
                  <c:v>19.828094404241849</c:v>
                </c:pt>
                <c:pt idx="1">
                  <c:v>37.327247189480808</c:v>
                </c:pt>
                <c:pt idx="2">
                  <c:v>26.763127134185225</c:v>
                </c:pt>
                <c:pt idx="3">
                  <c:v>16.790352698613837</c:v>
                </c:pt>
                <c:pt idx="4">
                  <c:v>40.611280432989396</c:v>
                </c:pt>
                <c:pt idx="5">
                  <c:v>11.028653756479663</c:v>
                </c:pt>
                <c:pt idx="6">
                  <c:v>0</c:v>
                </c:pt>
                <c:pt idx="7">
                  <c:v>0</c:v>
                </c:pt>
                <c:pt idx="8" formatCode="General">
                  <c:v>0</c:v>
                </c:pt>
                <c:pt idx="9" formatCode="General">
                  <c:v>0</c:v>
                </c:pt>
                <c:pt idx="10" formatCode="General">
                  <c:v>0</c:v>
                </c:pt>
                <c:pt idx="11" formatCode="General">
                  <c:v>0</c:v>
                </c:pt>
                <c:pt idx="12" formatCode="General">
                  <c:v>0</c:v>
                </c:pt>
                <c:pt idx="13" formatCode="General">
                  <c:v>0</c:v>
                </c:pt>
                <c:pt idx="14">
                  <c:v>5.3397555720929502</c:v>
                </c:pt>
                <c:pt idx="15">
                  <c:v>5.0061711891533571</c:v>
                </c:pt>
                <c:pt idx="16">
                  <c:v>0</c:v>
                </c:pt>
                <c:pt idx="17">
                  <c:v>0</c:v>
                </c:pt>
                <c:pt idx="18">
                  <c:v>0</c:v>
                </c:pt>
                <c:pt idx="19">
                  <c:v>0</c:v>
                </c:pt>
              </c:numCache>
            </c:numRef>
          </c:val>
          <c:extLst>
            <c:ext xmlns:c16="http://schemas.microsoft.com/office/drawing/2014/chart" uri="{C3380CC4-5D6E-409C-BE32-E72D297353CC}">
              <c16:uniqueId val="{00000003-C8AC-4F1D-9867-5AAB54A6F919}"/>
            </c:ext>
          </c:extLst>
        </c:ser>
        <c:dLbls>
          <c:showLegendKey val="0"/>
          <c:showVal val="0"/>
          <c:showCatName val="0"/>
          <c:showSerName val="0"/>
          <c:showPercent val="0"/>
          <c:showBubbleSize val="0"/>
        </c:dLbls>
        <c:gapWidth val="150"/>
        <c:overlap val="100"/>
        <c:axId val="553841328"/>
        <c:axId val="553841888"/>
      </c:barChart>
      <c:catAx>
        <c:axId val="553841328"/>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3841888"/>
        <c:crosses val="autoZero"/>
        <c:auto val="1"/>
        <c:lblAlgn val="ctr"/>
        <c:lblOffset val="100"/>
        <c:noMultiLvlLbl val="0"/>
      </c:catAx>
      <c:valAx>
        <c:axId val="55384188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53841328"/>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0"/>
          <c:order val="0"/>
          <c:tx>
            <c:strRef>
              <c:f>'O3 % of population'!$D$26</c:f>
              <c:strCache>
                <c:ptCount val="1"/>
                <c:pt idx="0">
                  <c:v>0 days</c:v>
                </c:pt>
              </c:strCache>
            </c:strRef>
          </c:tx>
          <c:spPr>
            <a:gradFill rotWithShape="1">
              <a:gsLst>
                <a:gs pos="0">
                  <a:schemeClr val="accent1">
                    <a:satMod val="103000"/>
                    <a:lumMod val="102000"/>
                    <a:tint val="94000"/>
                  </a:schemeClr>
                </a:gs>
                <a:gs pos="50000">
                  <a:schemeClr val="accent1">
                    <a:satMod val="110000"/>
                    <a:lumMod val="100000"/>
                    <a:shade val="100000"/>
                  </a:schemeClr>
                </a:gs>
                <a:gs pos="100000">
                  <a:schemeClr val="accent1">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population'!$E$26:$X$26</c:f>
              <c:numCache>
                <c:formatCode>0</c:formatCode>
                <c:ptCount val="20"/>
                <c:pt idx="0">
                  <c:v>14.778258562317411</c:v>
                </c:pt>
                <c:pt idx="1">
                  <c:v>4.1507530131969359</c:v>
                </c:pt>
                <c:pt idx="2">
                  <c:v>3.9826274969836497</c:v>
                </c:pt>
                <c:pt idx="3">
                  <c:v>0</c:v>
                </c:pt>
                <c:pt idx="4">
                  <c:v>0</c:v>
                </c:pt>
                <c:pt idx="5">
                  <c:v>3.9826274969836497</c:v>
                </c:pt>
                <c:pt idx="6">
                  <c:v>58.837157082464294</c:v>
                </c:pt>
                <c:pt idx="7">
                  <c:v>14.046362279244008</c:v>
                </c:pt>
                <c:pt idx="8">
                  <c:v>21.902167556820395</c:v>
                </c:pt>
                <c:pt idx="9">
                  <c:v>3.7105299121306925</c:v>
                </c:pt>
                <c:pt idx="10">
                  <c:v>13.525443306297044</c:v>
                </c:pt>
                <c:pt idx="11">
                  <c:v>15.185126362146637</c:v>
                </c:pt>
                <c:pt idx="12">
                  <c:v>22.874035782428713</c:v>
                </c:pt>
                <c:pt idx="13">
                  <c:v>13.439713723135666</c:v>
                </c:pt>
                <c:pt idx="14">
                  <c:v>41.36943303429296</c:v>
                </c:pt>
                <c:pt idx="15">
                  <c:v>34.852477448606997</c:v>
                </c:pt>
                <c:pt idx="16">
                  <c:v>100</c:v>
                </c:pt>
                <c:pt idx="17">
                  <c:v>20.907676856977456</c:v>
                </c:pt>
                <c:pt idx="18">
                  <c:v>25.967841304030888</c:v>
                </c:pt>
                <c:pt idx="19">
                  <c:v>48.404227983687129</c:v>
                </c:pt>
              </c:numCache>
            </c:numRef>
          </c:val>
          <c:extLst>
            <c:ext xmlns:c16="http://schemas.microsoft.com/office/drawing/2014/chart" uri="{C3380CC4-5D6E-409C-BE32-E72D297353CC}">
              <c16:uniqueId val="{00000000-182C-4AA9-A73A-F3C0EEC8AEF6}"/>
            </c:ext>
          </c:extLst>
        </c:ser>
        <c:ser>
          <c:idx val="1"/>
          <c:order val="1"/>
          <c:tx>
            <c:strRef>
              <c:f>'O3 % of population'!$D$27</c:f>
              <c:strCache>
                <c:ptCount val="1"/>
                <c:pt idx="0">
                  <c:v>1 - 25 days</c:v>
                </c:pt>
              </c:strCache>
            </c:strRef>
          </c:tx>
          <c:spPr>
            <a:gradFill rotWithShape="1">
              <a:gsLst>
                <a:gs pos="0">
                  <a:schemeClr val="accent2">
                    <a:satMod val="103000"/>
                    <a:lumMod val="102000"/>
                    <a:tint val="94000"/>
                  </a:schemeClr>
                </a:gs>
                <a:gs pos="50000">
                  <a:schemeClr val="accent2">
                    <a:satMod val="110000"/>
                    <a:lumMod val="100000"/>
                    <a:shade val="100000"/>
                  </a:schemeClr>
                </a:gs>
                <a:gs pos="100000">
                  <a:schemeClr val="accent2">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population'!$E$27:$X$27</c:f>
              <c:numCache>
                <c:formatCode>0</c:formatCode>
                <c:ptCount val="20"/>
                <c:pt idx="0">
                  <c:v>59.388719567010604</c:v>
                </c:pt>
                <c:pt idx="1">
                  <c:v>58.521999797322252</c:v>
                </c:pt>
                <c:pt idx="2">
                  <c:v>60.20205885489527</c:v>
                </c:pt>
                <c:pt idx="3">
                  <c:v>56.983189991363936</c:v>
                </c:pt>
                <c:pt idx="4">
                  <c:v>4.1507530131969359</c:v>
                </c:pt>
                <c:pt idx="5">
                  <c:v>60.20205885489527</c:v>
                </c:pt>
                <c:pt idx="6">
                  <c:v>19.478126254971308</c:v>
                </c:pt>
                <c:pt idx="7">
                  <c:v>74.069120919358937</c:v>
                </c:pt>
                <c:pt idx="8">
                  <c:v>78.097832443179598</c:v>
                </c:pt>
                <c:pt idx="9">
                  <c:v>80.940104330182749</c:v>
                </c:pt>
                <c:pt idx="10">
                  <c:v>86.474556693702951</c:v>
                </c:pt>
                <c:pt idx="11">
                  <c:v>73.071264384797885</c:v>
                </c:pt>
                <c:pt idx="12">
                  <c:v>77.12596421757128</c:v>
                </c:pt>
                <c:pt idx="13">
                  <c:v>86.560286276864346</c:v>
                </c:pt>
                <c:pt idx="14">
                  <c:v>49.507296311705154</c:v>
                </c:pt>
                <c:pt idx="15">
                  <c:v>60.141351362239647</c:v>
                </c:pt>
                <c:pt idx="16">
                  <c:v>0</c:v>
                </c:pt>
                <c:pt idx="17">
                  <c:v>79.092323143022554</c:v>
                </c:pt>
                <c:pt idx="18">
                  <c:v>74.032158695969102</c:v>
                </c:pt>
                <c:pt idx="19">
                  <c:v>51.595772016312871</c:v>
                </c:pt>
              </c:numCache>
            </c:numRef>
          </c:val>
          <c:extLst>
            <c:ext xmlns:c16="http://schemas.microsoft.com/office/drawing/2014/chart" uri="{C3380CC4-5D6E-409C-BE32-E72D297353CC}">
              <c16:uniqueId val="{00000001-182C-4AA9-A73A-F3C0EEC8AEF6}"/>
            </c:ext>
          </c:extLst>
        </c:ser>
        <c:ser>
          <c:idx val="2"/>
          <c:order val="2"/>
          <c:tx>
            <c:strRef>
              <c:f>'O3 % of population'!$D$28</c:f>
              <c:strCache>
                <c:ptCount val="1"/>
                <c:pt idx="0">
                  <c:v>26 - 50 days</c:v>
                </c:pt>
              </c:strCache>
            </c:strRef>
          </c:tx>
          <c:spPr>
            <a:gradFill rotWithShape="1">
              <a:gsLst>
                <a:gs pos="0">
                  <a:schemeClr val="accent3">
                    <a:satMod val="103000"/>
                    <a:lumMod val="102000"/>
                    <a:tint val="94000"/>
                  </a:schemeClr>
                </a:gs>
                <a:gs pos="50000">
                  <a:schemeClr val="accent3">
                    <a:satMod val="110000"/>
                    <a:lumMod val="100000"/>
                    <a:shade val="100000"/>
                  </a:schemeClr>
                </a:gs>
                <a:gs pos="100000">
                  <a:schemeClr val="accent3">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population'!$E$28:$X$28</c:f>
              <c:numCache>
                <c:formatCode>0</c:formatCode>
                <c:ptCount val="20"/>
                <c:pt idx="0">
                  <c:v>6.0049274664301366</c:v>
                </c:pt>
                <c:pt idx="1">
                  <c:v>0</c:v>
                </c:pt>
                <c:pt idx="2">
                  <c:v>9.0521865139358511</c:v>
                </c:pt>
                <c:pt idx="3">
                  <c:v>26.226457310022226</c:v>
                </c:pt>
                <c:pt idx="4">
                  <c:v>0</c:v>
                </c:pt>
                <c:pt idx="5">
                  <c:v>24.786659891641417</c:v>
                </c:pt>
                <c:pt idx="6">
                  <c:v>21.684716662564398</c:v>
                </c:pt>
                <c:pt idx="7">
                  <c:v>11.884516801397064</c:v>
                </c:pt>
                <c:pt idx="8" formatCode="General">
                  <c:v>0</c:v>
                </c:pt>
                <c:pt idx="9">
                  <c:v>15.349365757686565</c:v>
                </c:pt>
                <c:pt idx="10" formatCode="General">
                  <c:v>0</c:v>
                </c:pt>
                <c:pt idx="11">
                  <c:v>11.74360925305548</c:v>
                </c:pt>
                <c:pt idx="12">
                  <c:v>0</c:v>
                </c:pt>
                <c:pt idx="13">
                  <c:v>0</c:v>
                </c:pt>
                <c:pt idx="14">
                  <c:v>3.7835150819089365</c:v>
                </c:pt>
                <c:pt idx="15">
                  <c:v>0</c:v>
                </c:pt>
                <c:pt idx="16">
                  <c:v>0</c:v>
                </c:pt>
                <c:pt idx="17">
                  <c:v>0</c:v>
                </c:pt>
                <c:pt idx="18">
                  <c:v>0</c:v>
                </c:pt>
                <c:pt idx="19">
                  <c:v>0</c:v>
                </c:pt>
              </c:numCache>
            </c:numRef>
          </c:val>
          <c:extLst>
            <c:ext xmlns:c16="http://schemas.microsoft.com/office/drawing/2014/chart" uri="{C3380CC4-5D6E-409C-BE32-E72D297353CC}">
              <c16:uniqueId val="{00000002-182C-4AA9-A73A-F3C0EEC8AEF6}"/>
            </c:ext>
          </c:extLst>
        </c:ser>
        <c:ser>
          <c:idx val="3"/>
          <c:order val="3"/>
          <c:tx>
            <c:strRef>
              <c:f>'O3 % of population'!$D$29</c:f>
              <c:strCache>
                <c:ptCount val="1"/>
                <c:pt idx="0">
                  <c:v>&gt; 50 days</c:v>
                </c:pt>
              </c:strCache>
            </c:strRef>
          </c:tx>
          <c:spPr>
            <a:gradFill rotWithShape="1">
              <a:gsLst>
                <a:gs pos="0">
                  <a:schemeClr val="accent4">
                    <a:satMod val="103000"/>
                    <a:lumMod val="102000"/>
                    <a:tint val="94000"/>
                  </a:schemeClr>
                </a:gs>
                <a:gs pos="50000">
                  <a:schemeClr val="accent4">
                    <a:satMod val="110000"/>
                    <a:lumMod val="100000"/>
                    <a:shade val="100000"/>
                  </a:schemeClr>
                </a:gs>
                <a:gs pos="100000">
                  <a:schemeClr val="accent4">
                    <a:lumMod val="99000"/>
                    <a:satMod val="120000"/>
                    <a:shade val="78000"/>
                  </a:schemeClr>
                </a:gs>
              </a:gsLst>
              <a:lin ang="5400000" scaled="0"/>
            </a:gradFill>
            <a:ln>
              <a:noFill/>
            </a:ln>
            <a:effectLst>
              <a:outerShdw blurRad="57150" dist="19050" dir="5400000" algn="ctr" rotWithShape="0">
                <a:srgbClr val="000000">
                  <a:alpha val="63000"/>
                </a:srgbClr>
              </a:outerShdw>
            </a:effectLst>
          </c:spPr>
          <c:invertIfNegative val="0"/>
          <c:cat>
            <c:numRef>
              <c:f>'O3 % of population'!$E$22:$X$22</c:f>
              <c:numCache>
                <c:formatCode>General</c:formatCode>
                <c:ptCount val="20"/>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c:v>
                </c:pt>
                <c:pt idx="16">
                  <c:v>2020</c:v>
                </c:pt>
                <c:pt idx="17">
                  <c:v>2021</c:v>
                </c:pt>
                <c:pt idx="18">
                  <c:v>2022</c:v>
                </c:pt>
                <c:pt idx="19">
                  <c:v>2023</c:v>
                </c:pt>
              </c:numCache>
            </c:numRef>
          </c:cat>
          <c:val>
            <c:numRef>
              <c:f>'O3 % of population'!$E$29:$X$29</c:f>
              <c:numCache>
                <c:formatCode>0</c:formatCode>
                <c:ptCount val="20"/>
                <c:pt idx="0">
                  <c:v>19.828094404241849</c:v>
                </c:pt>
                <c:pt idx="1">
                  <c:v>37.327247189480808</c:v>
                </c:pt>
                <c:pt idx="2">
                  <c:v>26.763127134185225</c:v>
                </c:pt>
                <c:pt idx="3">
                  <c:v>16.790352698613837</c:v>
                </c:pt>
                <c:pt idx="4">
                  <c:v>40.611280432989396</c:v>
                </c:pt>
                <c:pt idx="5">
                  <c:v>11.028653756479663</c:v>
                </c:pt>
                <c:pt idx="6">
                  <c:v>0</c:v>
                </c:pt>
                <c:pt idx="7">
                  <c:v>0</c:v>
                </c:pt>
                <c:pt idx="8" formatCode="General">
                  <c:v>0</c:v>
                </c:pt>
                <c:pt idx="9" formatCode="General">
                  <c:v>0</c:v>
                </c:pt>
                <c:pt idx="10" formatCode="General">
                  <c:v>0</c:v>
                </c:pt>
                <c:pt idx="11" formatCode="General">
                  <c:v>0</c:v>
                </c:pt>
                <c:pt idx="12" formatCode="General">
                  <c:v>0</c:v>
                </c:pt>
                <c:pt idx="13" formatCode="General">
                  <c:v>0</c:v>
                </c:pt>
                <c:pt idx="14">
                  <c:v>5.3397555720929502</c:v>
                </c:pt>
                <c:pt idx="15">
                  <c:v>5.0061711891533571</c:v>
                </c:pt>
                <c:pt idx="16">
                  <c:v>0</c:v>
                </c:pt>
                <c:pt idx="17">
                  <c:v>0</c:v>
                </c:pt>
                <c:pt idx="18">
                  <c:v>0</c:v>
                </c:pt>
                <c:pt idx="19">
                  <c:v>0</c:v>
                </c:pt>
              </c:numCache>
            </c:numRef>
          </c:val>
          <c:extLst>
            <c:ext xmlns:c16="http://schemas.microsoft.com/office/drawing/2014/chart" uri="{C3380CC4-5D6E-409C-BE32-E72D297353CC}">
              <c16:uniqueId val="{00000003-182C-4AA9-A73A-F3C0EEC8AEF6}"/>
            </c:ext>
          </c:extLst>
        </c:ser>
        <c:dLbls>
          <c:showLegendKey val="0"/>
          <c:showVal val="0"/>
          <c:showCatName val="0"/>
          <c:showSerName val="0"/>
          <c:showPercent val="0"/>
          <c:showBubbleSize val="0"/>
        </c:dLbls>
        <c:gapWidth val="150"/>
        <c:overlap val="100"/>
        <c:axId val="500353936"/>
        <c:axId val="500354496"/>
      </c:barChart>
      <c:catAx>
        <c:axId val="500353936"/>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0354496"/>
        <c:crosses val="autoZero"/>
        <c:auto val="1"/>
        <c:lblAlgn val="ctr"/>
        <c:lblOffset val="100"/>
        <c:noMultiLvlLbl val="0"/>
      </c:catAx>
      <c:valAx>
        <c:axId val="5003544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5003539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legend>
    <c:plotVisOnly val="1"/>
    <c:dispBlanksAs val="gap"/>
    <c:showDLblsOverMax val="0"/>
  </c:chart>
  <c:spPr>
    <a:solidFill>
      <a:schemeClr val="bg1"/>
    </a:solidFill>
    <a:ln w="9525" cap="flat" cmpd="sng" algn="ctr">
      <a:noFill/>
      <a:round/>
    </a:ln>
    <a:effectLst/>
  </c:spPr>
  <c:txPr>
    <a:bodyPr/>
    <a:lstStyle/>
    <a:p>
      <a:pPr>
        <a:defRPr>
          <a:solidFill>
            <a:sysClr val="windowText" lastClr="000000"/>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342">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348">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chart" Target="../charts/chart3.xml"/><Relationship Id="rId4"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24</xdr:col>
      <xdr:colOff>419100</xdr:colOff>
      <xdr:row>1</xdr:row>
      <xdr:rowOff>9525</xdr:rowOff>
    </xdr:from>
    <xdr:to>
      <xdr:col>36</xdr:col>
      <xdr:colOff>271464</xdr:colOff>
      <xdr:row>17</xdr:row>
      <xdr:rowOff>171450</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419100</xdr:colOff>
      <xdr:row>18</xdr:row>
      <xdr:rowOff>123825</xdr:rowOff>
    </xdr:from>
    <xdr:to>
      <xdr:col>36</xdr:col>
      <xdr:colOff>271464</xdr:colOff>
      <xdr:row>33</xdr:row>
      <xdr:rowOff>104775</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0.20295</cdr:x>
      <cdr:y>0.19479</cdr:y>
    </cdr:from>
    <cdr:to>
      <cdr:x>0.20295</cdr:x>
      <cdr:y>0.3115</cdr:y>
    </cdr:to>
    <cdr:sp macro="" textlink="">
      <cdr:nvSpPr>
        <cdr:cNvPr id="2" name="Line 3"/>
        <cdr:cNvSpPr>
          <a:spLocks xmlns:a="http://schemas.openxmlformats.org/drawingml/2006/main" noChangeShapeType="1"/>
        </cdr:cNvSpPr>
      </cdr:nvSpPr>
      <cdr:spPr bwMode="auto">
        <a:xfrm xmlns:a="http://schemas.openxmlformats.org/drawingml/2006/main">
          <a:off x="1454649" y="766253"/>
          <a:ext cx="0" cy="459116"/>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0.24252</cdr:x>
      <cdr:y>0.54161</cdr:y>
    </cdr:from>
    <cdr:to>
      <cdr:x>0.4485</cdr:x>
      <cdr:y>0.6129</cdr:y>
    </cdr:to>
    <cdr:sp macro="" textlink="">
      <cdr:nvSpPr>
        <cdr:cNvPr id="3" name="Text Box 6"/>
        <cdr:cNvSpPr txBox="1">
          <a:spLocks xmlns:a="http://schemas.openxmlformats.org/drawingml/2006/main" noChangeArrowheads="1"/>
        </cdr:cNvSpPr>
      </cdr:nvSpPr>
      <cdr:spPr bwMode="auto">
        <a:xfrm xmlns:a="http://schemas.openxmlformats.org/drawingml/2006/main">
          <a:off x="1738293" y="2066109"/>
          <a:ext cx="1476375" cy="27195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mk-MK" sz="1100" b="0" i="0" u="none" strike="noStrike" baseline="0">
              <a:solidFill>
                <a:srgbClr val="000000"/>
              </a:solidFill>
              <a:latin typeface="Calibri" panose="020F0502020204030204" pitchFamily="34" charset="0"/>
            </a:rPr>
            <a:t>Просечна вредност</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0.68167</cdr:x>
      <cdr:y>0.23081</cdr:y>
    </cdr:from>
    <cdr:to>
      <cdr:x>0.86853</cdr:x>
      <cdr:y>0.31391</cdr:y>
    </cdr:to>
    <cdr:sp macro="" textlink="">
      <cdr:nvSpPr>
        <cdr:cNvPr id="4" name="Text Box 1"/>
        <cdr:cNvSpPr txBox="1">
          <a:spLocks xmlns:a="http://schemas.openxmlformats.org/drawingml/2006/main" noChangeArrowheads="1"/>
        </cdr:cNvSpPr>
      </cdr:nvSpPr>
      <cdr:spPr bwMode="auto">
        <a:xfrm xmlns:a="http://schemas.openxmlformats.org/drawingml/2006/main">
          <a:off x="4885921" y="880483"/>
          <a:ext cx="1339331" cy="317007"/>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mk-MK" sz="1100" b="0" i="0" u="none" strike="noStrike" baseline="0">
              <a:solidFill>
                <a:srgbClr val="000000"/>
              </a:solidFill>
              <a:latin typeface="Calibri" panose="020F0502020204030204" pitchFamily="34" charset="0"/>
            </a:rPr>
            <a:t>Целна вредност</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0.76106</cdr:x>
      <cdr:y>0.28465</cdr:y>
    </cdr:from>
    <cdr:to>
      <cdr:x>0.76106</cdr:x>
      <cdr:y>0.4</cdr:y>
    </cdr:to>
    <cdr:sp macro="" textlink="">
      <cdr:nvSpPr>
        <cdr:cNvPr id="5" name="Line 8"/>
        <cdr:cNvSpPr>
          <a:spLocks xmlns:a="http://schemas.openxmlformats.org/drawingml/2006/main" noChangeShapeType="1"/>
        </cdr:cNvSpPr>
      </cdr:nvSpPr>
      <cdr:spPr bwMode="auto">
        <a:xfrm xmlns:a="http://schemas.openxmlformats.org/drawingml/2006/main">
          <a:off x="5454916" y="1085870"/>
          <a:ext cx="0" cy="44003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0.3323</cdr:x>
      <cdr:y>0.46241</cdr:y>
    </cdr:from>
    <cdr:to>
      <cdr:x>0.33275</cdr:x>
      <cdr:y>0.54986</cdr:y>
    </cdr:to>
    <cdr:sp macro="" textlink="">
      <cdr:nvSpPr>
        <cdr:cNvPr id="6" name="Line 5"/>
        <cdr:cNvSpPr>
          <a:spLocks xmlns:a="http://schemas.openxmlformats.org/drawingml/2006/main" noChangeShapeType="1"/>
        </cdr:cNvSpPr>
      </cdr:nvSpPr>
      <cdr:spPr bwMode="auto">
        <a:xfrm xmlns:a="http://schemas.openxmlformats.org/drawingml/2006/main" flipH="1" flipV="1">
          <a:off x="2381797" y="1819047"/>
          <a:ext cx="3226" cy="34401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dr:relSizeAnchor xmlns:cdr="http://schemas.openxmlformats.org/drawingml/2006/chartDrawing">
    <cdr:from>
      <cdr:x>0.1102</cdr:x>
      <cdr:y>0.64281</cdr:y>
    </cdr:from>
    <cdr:to>
      <cdr:x>0.72333</cdr:x>
      <cdr:y>0.75089</cdr:y>
    </cdr:to>
    <cdr:sp macro="" textlink="">
      <cdr:nvSpPr>
        <cdr:cNvPr id="7" name="Text Box 4"/>
        <cdr:cNvSpPr txBox="1">
          <a:spLocks xmlns:a="http://schemas.openxmlformats.org/drawingml/2006/main" noChangeArrowheads="1"/>
        </cdr:cNvSpPr>
      </cdr:nvSpPr>
      <cdr:spPr bwMode="auto">
        <a:xfrm xmlns:a="http://schemas.openxmlformats.org/drawingml/2006/main">
          <a:off x="789899" y="2452175"/>
          <a:ext cx="4394648" cy="4122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100" b="0" i="0" u="none" strike="noStrike" baseline="0">
              <a:solidFill>
                <a:srgbClr val="000000"/>
              </a:solidFill>
              <a:latin typeface="Calibri" panose="020F0502020204030204" pitchFamily="34" charset="0"/>
            </a:rPr>
            <a:t>10% </a:t>
          </a:r>
          <a:r>
            <a:rPr lang="mk-MK" sz="1100" b="0" i="0" baseline="0">
              <a:effectLst/>
              <a:latin typeface="Calibri" panose="020F0502020204030204" pitchFamily="34" charset="0"/>
              <a:ea typeface="+mn-ea"/>
              <a:cs typeface="+mn-cs"/>
            </a:rPr>
            <a:t>од станиците имаат концентрации под оваа линија</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0.10622</cdr:x>
      <cdr:y>0.1104</cdr:y>
    </cdr:from>
    <cdr:to>
      <cdr:x>0.71935</cdr:x>
      <cdr:y>0.21848</cdr:y>
    </cdr:to>
    <cdr:sp macro="" textlink="">
      <cdr:nvSpPr>
        <cdr:cNvPr id="9" name="Text Box 4"/>
        <cdr:cNvSpPr txBox="1">
          <a:spLocks xmlns:a="http://schemas.openxmlformats.org/drawingml/2006/main" noChangeArrowheads="1"/>
        </cdr:cNvSpPr>
      </cdr:nvSpPr>
      <cdr:spPr bwMode="auto">
        <a:xfrm xmlns:a="http://schemas.openxmlformats.org/drawingml/2006/main">
          <a:off x="761332" y="421148"/>
          <a:ext cx="4394648" cy="4123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100" b="0" i="0" u="none" strike="noStrike" baseline="0">
              <a:solidFill>
                <a:srgbClr val="000000"/>
              </a:solidFill>
              <a:latin typeface="Calibri" panose="020F0502020204030204" pitchFamily="34" charset="0"/>
            </a:rPr>
            <a:t>90% </a:t>
          </a:r>
          <a:r>
            <a:rPr lang="mk-MK" sz="1100" b="0" i="0" baseline="0">
              <a:effectLst/>
              <a:latin typeface="Calibri" panose="020F0502020204030204" pitchFamily="34" charset="0"/>
              <a:ea typeface="+mn-ea"/>
              <a:cs typeface="+mn-cs"/>
            </a:rPr>
            <a:t>од станиците имаат концентрации под оваа линија</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0.19941</cdr:x>
      <cdr:y>0.52276</cdr:y>
    </cdr:from>
    <cdr:to>
      <cdr:x>0.19986</cdr:x>
      <cdr:y>0.61021</cdr:y>
    </cdr:to>
    <cdr:sp macro="" textlink="">
      <cdr:nvSpPr>
        <cdr:cNvPr id="11" name="Line 5"/>
        <cdr:cNvSpPr>
          <a:spLocks xmlns:a="http://schemas.openxmlformats.org/drawingml/2006/main" noChangeShapeType="1"/>
        </cdr:cNvSpPr>
      </cdr:nvSpPr>
      <cdr:spPr bwMode="auto">
        <a:xfrm xmlns:a="http://schemas.openxmlformats.org/drawingml/2006/main" flipH="1" flipV="1">
          <a:off x="1429276" y="2056450"/>
          <a:ext cx="3225" cy="34401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3.xml><?xml version="1.0" encoding="utf-8"?>
<c:userShapes xmlns:c="http://schemas.openxmlformats.org/drawingml/2006/chart">
  <cdr:relSizeAnchor xmlns:cdr="http://schemas.openxmlformats.org/drawingml/2006/chartDrawing">
    <cdr:from>
      <cdr:x>0.19445</cdr:x>
      <cdr:y>0.20998</cdr:y>
    </cdr:from>
    <cdr:to>
      <cdr:x>0.19445</cdr:x>
      <cdr:y>0.32669</cdr:y>
    </cdr:to>
    <cdr:sp macro="" textlink="">
      <cdr:nvSpPr>
        <cdr:cNvPr id="2" name="Line 3"/>
        <cdr:cNvSpPr>
          <a:spLocks xmlns:a="http://schemas.openxmlformats.org/drawingml/2006/main" noChangeShapeType="1"/>
        </cdr:cNvSpPr>
      </cdr:nvSpPr>
      <cdr:spPr bwMode="auto">
        <a:xfrm xmlns:a="http://schemas.openxmlformats.org/drawingml/2006/main">
          <a:off x="1393716" y="802019"/>
          <a:ext cx="0" cy="44577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0.1774</cdr:x>
      <cdr:y>0.52659</cdr:y>
    </cdr:from>
    <cdr:to>
      <cdr:x>0.38338</cdr:x>
      <cdr:y>0.59788</cdr:y>
    </cdr:to>
    <cdr:sp macro="" textlink="">
      <cdr:nvSpPr>
        <cdr:cNvPr id="3" name="Text Box 6"/>
        <cdr:cNvSpPr txBox="1">
          <a:spLocks xmlns:a="http://schemas.openxmlformats.org/drawingml/2006/main" noChangeArrowheads="1"/>
        </cdr:cNvSpPr>
      </cdr:nvSpPr>
      <cdr:spPr bwMode="auto">
        <a:xfrm xmlns:a="http://schemas.openxmlformats.org/drawingml/2006/main">
          <a:off x="1271553" y="2003805"/>
          <a:ext cx="1476374" cy="271276"/>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en-GB" sz="1100" b="0" i="0" baseline="0">
              <a:effectLst/>
              <a:latin typeface="+mn-lt"/>
              <a:ea typeface="+mn-ea"/>
              <a:cs typeface="+mn-cs"/>
            </a:rPr>
            <a:t>Average</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0.7016</cdr:x>
      <cdr:y>0.23081</cdr:y>
    </cdr:from>
    <cdr:to>
      <cdr:x>0.88846</cdr:x>
      <cdr:y>0.31391</cdr:y>
    </cdr:to>
    <cdr:sp macro="" textlink="">
      <cdr:nvSpPr>
        <cdr:cNvPr id="4" name="Text Box 1"/>
        <cdr:cNvSpPr txBox="1">
          <a:spLocks xmlns:a="http://schemas.openxmlformats.org/drawingml/2006/main" noChangeArrowheads="1"/>
        </cdr:cNvSpPr>
      </cdr:nvSpPr>
      <cdr:spPr bwMode="auto">
        <a:xfrm xmlns:a="http://schemas.openxmlformats.org/drawingml/2006/main">
          <a:off x="5028788" y="843112"/>
          <a:ext cx="1339331" cy="303551"/>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rtl="0"/>
          <a:r>
            <a:rPr lang="en-GB" sz="1100" b="0" i="0" baseline="0">
              <a:effectLst/>
              <a:latin typeface="+mn-lt"/>
              <a:ea typeface="+mn-ea"/>
              <a:cs typeface="+mn-cs"/>
            </a:rPr>
            <a:t>Target value</a:t>
          </a:r>
          <a:endParaRPr lang="en-US">
            <a:effectLst/>
          </a:endParaRPr>
        </a:p>
      </cdr:txBody>
    </cdr:sp>
  </cdr:relSizeAnchor>
  <cdr:relSizeAnchor xmlns:cdr="http://schemas.openxmlformats.org/drawingml/2006/chartDrawing">
    <cdr:from>
      <cdr:x>0.76106</cdr:x>
      <cdr:y>0.28465</cdr:y>
    </cdr:from>
    <cdr:to>
      <cdr:x>0.76106</cdr:x>
      <cdr:y>0.4</cdr:y>
    </cdr:to>
    <cdr:sp macro="" textlink="">
      <cdr:nvSpPr>
        <cdr:cNvPr id="5" name="Line 8"/>
        <cdr:cNvSpPr>
          <a:spLocks xmlns:a="http://schemas.openxmlformats.org/drawingml/2006/main" noChangeShapeType="1"/>
        </cdr:cNvSpPr>
      </cdr:nvSpPr>
      <cdr:spPr bwMode="auto">
        <a:xfrm xmlns:a="http://schemas.openxmlformats.org/drawingml/2006/main">
          <a:off x="5454916" y="1085870"/>
          <a:ext cx="0" cy="440033"/>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p xmlns:a="http://schemas.openxmlformats.org/drawingml/2006/main">
          <a:endParaRPr lang="en-GB"/>
        </a:p>
      </cdr:txBody>
    </cdr:sp>
  </cdr:relSizeAnchor>
  <cdr:relSizeAnchor xmlns:cdr="http://schemas.openxmlformats.org/drawingml/2006/chartDrawing">
    <cdr:from>
      <cdr:x>0.28446</cdr:x>
      <cdr:y>0.42316</cdr:y>
    </cdr:from>
    <cdr:to>
      <cdr:x>0.28491</cdr:x>
      <cdr:y>0.51061</cdr:y>
    </cdr:to>
    <cdr:sp macro="" textlink="">
      <cdr:nvSpPr>
        <cdr:cNvPr id="6" name="Line 5"/>
        <cdr:cNvSpPr>
          <a:spLocks xmlns:a="http://schemas.openxmlformats.org/drawingml/2006/main" noChangeShapeType="1"/>
        </cdr:cNvSpPr>
      </cdr:nvSpPr>
      <cdr:spPr bwMode="auto">
        <a:xfrm xmlns:a="http://schemas.openxmlformats.org/drawingml/2006/main" flipH="1" flipV="1">
          <a:off x="2038879" y="1616260"/>
          <a:ext cx="3226" cy="334018"/>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dr:relSizeAnchor xmlns:cdr="http://schemas.openxmlformats.org/drawingml/2006/chartDrawing">
    <cdr:from>
      <cdr:x>0.1102</cdr:x>
      <cdr:y>0.64281</cdr:y>
    </cdr:from>
    <cdr:to>
      <cdr:x>0.72333</cdr:x>
      <cdr:y>0.75089</cdr:y>
    </cdr:to>
    <cdr:sp macro="" textlink="">
      <cdr:nvSpPr>
        <cdr:cNvPr id="7" name="Text Box 4"/>
        <cdr:cNvSpPr txBox="1">
          <a:spLocks xmlns:a="http://schemas.openxmlformats.org/drawingml/2006/main" noChangeArrowheads="1"/>
        </cdr:cNvSpPr>
      </cdr:nvSpPr>
      <cdr:spPr bwMode="auto">
        <a:xfrm xmlns:a="http://schemas.openxmlformats.org/drawingml/2006/main">
          <a:off x="789899" y="2452175"/>
          <a:ext cx="4394648" cy="412299"/>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100" b="0" i="0" u="none" strike="noStrike" baseline="0">
              <a:solidFill>
                <a:srgbClr val="000000"/>
              </a:solidFill>
              <a:latin typeface="Calibri" panose="020F0502020204030204" pitchFamily="34" charset="0"/>
            </a:rPr>
            <a:t>10% </a:t>
          </a:r>
          <a:r>
            <a:rPr lang="en-GB" sz="1100" b="0" i="0" baseline="0">
              <a:effectLst/>
              <a:latin typeface="+mn-lt"/>
              <a:ea typeface="+mn-ea"/>
              <a:cs typeface="+mn-cs"/>
            </a:rPr>
            <a:t>of the stations have concentrations below this line</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0.10622</cdr:x>
      <cdr:y>0.1104</cdr:y>
    </cdr:from>
    <cdr:to>
      <cdr:x>0.71935</cdr:x>
      <cdr:y>0.21848</cdr:y>
    </cdr:to>
    <cdr:sp macro="" textlink="">
      <cdr:nvSpPr>
        <cdr:cNvPr id="9" name="Text Box 4"/>
        <cdr:cNvSpPr txBox="1">
          <a:spLocks xmlns:a="http://schemas.openxmlformats.org/drawingml/2006/main" noChangeArrowheads="1"/>
        </cdr:cNvSpPr>
      </cdr:nvSpPr>
      <cdr:spPr bwMode="auto">
        <a:xfrm xmlns:a="http://schemas.openxmlformats.org/drawingml/2006/main">
          <a:off x="761332" y="421148"/>
          <a:ext cx="4394648" cy="412300"/>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wrap="square" lIns="36576" tIns="22860" rIns="0" bIns="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en-GB" sz="1100" b="0" i="0" u="none" strike="noStrike" baseline="0">
              <a:solidFill>
                <a:srgbClr val="000000"/>
              </a:solidFill>
              <a:latin typeface="Calibri" panose="020F0502020204030204" pitchFamily="34" charset="0"/>
            </a:rPr>
            <a:t>90% </a:t>
          </a:r>
          <a:r>
            <a:rPr lang="en-GB" sz="1100" b="0" i="0" baseline="0">
              <a:effectLst/>
              <a:latin typeface="+mn-lt"/>
              <a:ea typeface="+mn-ea"/>
              <a:cs typeface="+mn-cs"/>
            </a:rPr>
            <a:t>of the stations have concentrations below this line</a:t>
          </a:r>
          <a:endParaRPr lang="en-GB" sz="1100" b="0" i="0" u="none" strike="noStrike" baseline="0">
            <a:solidFill>
              <a:srgbClr val="000000"/>
            </a:solidFill>
            <a:latin typeface="Calibri" panose="020F0502020204030204" pitchFamily="34" charset="0"/>
          </a:endParaRPr>
        </a:p>
      </cdr:txBody>
    </cdr:sp>
  </cdr:relSizeAnchor>
  <cdr:relSizeAnchor xmlns:cdr="http://schemas.openxmlformats.org/drawingml/2006/chartDrawing">
    <cdr:from>
      <cdr:x>0.20074</cdr:x>
      <cdr:y>0.51976</cdr:y>
    </cdr:from>
    <cdr:to>
      <cdr:x>0.20119</cdr:x>
      <cdr:y>0.60721</cdr:y>
    </cdr:to>
    <cdr:sp macro="" textlink="">
      <cdr:nvSpPr>
        <cdr:cNvPr id="11" name="Line 5"/>
        <cdr:cNvSpPr>
          <a:spLocks xmlns:a="http://schemas.openxmlformats.org/drawingml/2006/main" noChangeShapeType="1"/>
        </cdr:cNvSpPr>
      </cdr:nvSpPr>
      <cdr:spPr bwMode="auto">
        <a:xfrm xmlns:a="http://schemas.openxmlformats.org/drawingml/2006/main" flipH="1" flipV="1">
          <a:off x="1438801" y="1985236"/>
          <a:ext cx="3225" cy="334017"/>
        </a:xfrm>
        <a:prstGeom xmlns:a="http://schemas.openxmlformats.org/drawingml/2006/main" prst="line">
          <a:avLst/>
        </a:prstGeom>
        <a:noFill xmlns:a="http://schemas.openxmlformats.org/drawingml/2006/main"/>
        <a:ln xmlns:a="http://schemas.openxmlformats.org/drawingml/2006/main" w="9525">
          <a:solidFill>
            <a:srgbClr xmlns:mc="http://schemas.openxmlformats.org/markup-compatibility/2006" xmlns:a14="http://schemas.microsoft.com/office/drawing/2010/main" val="000000" mc:Ignorable="a14" a14:legacySpreadsheetColorIndex="64"/>
          </a:solidFill>
          <a:round/>
          <a:headEnd/>
          <a:tailEnd type="triangle" w="med" len="med"/>
        </a:ln>
        <a:extLst xmlns:a="http://schemas.openxmlformats.org/drawingml/2006/main">
          <a:ext uri="{909E8E84-426E-40DD-AFC4-6F175D3DCCD1}">
            <a14:hiddenFill xmlns:a14="http://schemas.microsoft.com/office/drawing/2010/main">
              <a:noFill/>
            </a14:hiddenFill>
          </a:ext>
        </a:extLst>
      </cdr:spPr>
      <cdr:txBody>
        <a:bodyPr xmlns:a="http://schemas.openxmlformats.org/drawingml/2006/main"/>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endParaRPr lang="en-GB"/>
        </a:p>
      </cdr:txBody>
    </cdr:sp>
  </cdr:relSizeAnchor>
</c:userShapes>
</file>

<file path=xl/drawings/drawing4.xml><?xml version="1.0" encoding="utf-8"?>
<xdr:wsDr xmlns:xdr="http://schemas.openxmlformats.org/drawingml/2006/spreadsheetDrawing" xmlns:a="http://schemas.openxmlformats.org/drawingml/2006/main">
  <xdr:twoCellAnchor>
    <xdr:from>
      <xdr:col>24</xdr:col>
      <xdr:colOff>428623</xdr:colOff>
      <xdr:row>2</xdr:row>
      <xdr:rowOff>176212</xdr:rowOff>
    </xdr:from>
    <xdr:to>
      <xdr:col>34</xdr:col>
      <xdr:colOff>9524</xdr:colOff>
      <xdr:row>11</xdr:row>
      <xdr:rowOff>285750</xdr:rowOff>
    </xdr:to>
    <xdr:graphicFrame macro="">
      <xdr:nvGraphicFramePr>
        <xdr:cNvPr id="5" name="Chart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24</xdr:col>
      <xdr:colOff>352425</xdr:colOff>
      <xdr:row>12</xdr:row>
      <xdr:rowOff>119061</xdr:rowOff>
    </xdr:from>
    <xdr:to>
      <xdr:col>33</xdr:col>
      <xdr:colOff>542925</xdr:colOff>
      <xdr:row>24</xdr:row>
      <xdr:rowOff>390524</xdr:rowOff>
    </xdr:to>
    <xdr:graphicFrame macro="">
      <xdr:nvGraphicFramePr>
        <xdr:cNvPr id="6" name="Chart 5">
          <a:extLst>
            <a:ext uri="{FF2B5EF4-FFF2-40B4-BE49-F238E27FC236}">
              <a16:creationId xmlns:a16="http://schemas.microsoft.com/office/drawing/2014/main" id="{00000000-0008-0000-02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1568766</xdr:colOff>
      <xdr:row>30</xdr:row>
      <xdr:rowOff>58101</xdr:rowOff>
    </xdr:from>
    <xdr:to>
      <xdr:col>8</xdr:col>
      <xdr:colOff>144780</xdr:colOff>
      <xdr:row>47</xdr:row>
      <xdr:rowOff>160020</xdr:rowOff>
    </xdr:to>
    <xdr:graphicFrame macro="">
      <xdr:nvGraphicFramePr>
        <xdr:cNvPr id="7" name="Chart 6">
          <a:extLst>
            <a:ext uri="{FF2B5EF4-FFF2-40B4-BE49-F238E27FC236}">
              <a16:creationId xmlns:a16="http://schemas.microsoft.com/office/drawing/2014/main" id="{00000000-0008-0000-0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15240</xdr:colOff>
      <xdr:row>30</xdr:row>
      <xdr:rowOff>30480</xdr:rowOff>
    </xdr:from>
    <xdr:to>
      <xdr:col>17</xdr:col>
      <xdr:colOff>495300</xdr:colOff>
      <xdr:row>47</xdr:row>
      <xdr:rowOff>152400</xdr:rowOff>
    </xdr:to>
    <xdr:graphicFrame macro="">
      <xdr:nvGraphicFramePr>
        <xdr:cNvPr id="8" name="Chart 7">
          <a:extLst>
            <a:ext uri="{FF2B5EF4-FFF2-40B4-BE49-F238E27FC236}">
              <a16:creationId xmlns:a16="http://schemas.microsoft.com/office/drawing/2014/main" id="{00000000-0008-0000-02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X33"/>
  <sheetViews>
    <sheetView tabSelected="1" workbookViewId="0">
      <selection activeCell="W35" sqref="W35"/>
    </sheetView>
  </sheetViews>
  <sheetFormatPr defaultRowHeight="15" x14ac:dyDescent="0.25"/>
  <cols>
    <col min="1" max="1" width="5.140625" customWidth="1"/>
    <col min="2" max="2" width="13.140625" customWidth="1"/>
    <col min="3" max="3" width="19.42578125" customWidth="1"/>
  </cols>
  <sheetData>
    <row r="1" spans="2:24" ht="18" x14ac:dyDescent="0.35">
      <c r="B1" s="49" t="s">
        <v>49</v>
      </c>
    </row>
    <row r="2" spans="2:24" x14ac:dyDescent="0.25">
      <c r="B2" s="49" t="s">
        <v>50</v>
      </c>
    </row>
    <row r="4" spans="2:24" ht="30" x14ac:dyDescent="0.25">
      <c r="B4" s="67" t="s">
        <v>30</v>
      </c>
      <c r="C4" s="8" t="s">
        <v>31</v>
      </c>
      <c r="D4" s="8" t="s">
        <v>32</v>
      </c>
      <c r="E4" s="68">
        <v>2004</v>
      </c>
      <c r="F4" s="68">
        <v>2005</v>
      </c>
      <c r="G4" s="68">
        <v>2006</v>
      </c>
      <c r="H4" s="68">
        <v>2007</v>
      </c>
      <c r="I4" s="68">
        <v>2008</v>
      </c>
      <c r="J4" s="68">
        <v>2009</v>
      </c>
      <c r="K4" s="68">
        <v>2010</v>
      </c>
      <c r="L4" s="68">
        <v>2011</v>
      </c>
      <c r="M4" s="68">
        <v>2012</v>
      </c>
      <c r="N4" s="68">
        <v>2013</v>
      </c>
      <c r="O4" s="68">
        <v>2014</v>
      </c>
      <c r="P4" s="68">
        <v>2015</v>
      </c>
      <c r="Q4" s="68">
        <v>2016</v>
      </c>
      <c r="R4" s="68">
        <v>2017</v>
      </c>
      <c r="S4" s="68">
        <v>2018</v>
      </c>
      <c r="T4" s="68">
        <v>2019</v>
      </c>
      <c r="U4" s="68">
        <v>2020</v>
      </c>
      <c r="V4" s="68">
        <v>2021</v>
      </c>
      <c r="W4" s="68">
        <v>2022</v>
      </c>
      <c r="X4" s="68">
        <v>2023</v>
      </c>
    </row>
    <row r="5" spans="2:24" x14ac:dyDescent="0.25">
      <c r="B5" s="110" t="s">
        <v>7</v>
      </c>
      <c r="C5" s="18" t="s">
        <v>16</v>
      </c>
      <c r="D5" s="19" t="s">
        <v>0</v>
      </c>
      <c r="E5" s="20">
        <v>103</v>
      </c>
      <c r="F5" s="20">
        <v>105</v>
      </c>
      <c r="G5" s="21">
        <v>86</v>
      </c>
      <c r="H5" s="21">
        <v>120</v>
      </c>
      <c r="I5" s="21">
        <v>113</v>
      </c>
      <c r="J5" s="21">
        <v>105</v>
      </c>
      <c r="K5" s="22">
        <v>49</v>
      </c>
      <c r="L5" s="22">
        <v>117</v>
      </c>
      <c r="M5" s="22">
        <v>78</v>
      </c>
      <c r="N5" s="22">
        <v>79</v>
      </c>
      <c r="O5" s="22">
        <v>106</v>
      </c>
      <c r="P5" s="22">
        <v>104</v>
      </c>
      <c r="Q5" s="22">
        <v>94</v>
      </c>
      <c r="R5" s="22">
        <v>80</v>
      </c>
      <c r="S5" s="22">
        <v>90</v>
      </c>
      <c r="T5" s="22">
        <v>109</v>
      </c>
      <c r="U5" s="22">
        <v>95</v>
      </c>
      <c r="V5" s="22">
        <v>108</v>
      </c>
      <c r="W5" s="22">
        <v>77</v>
      </c>
      <c r="X5" s="22">
        <v>71</v>
      </c>
    </row>
    <row r="6" spans="2:24" x14ac:dyDescent="0.25">
      <c r="B6" s="111"/>
      <c r="C6" s="18" t="s">
        <v>17</v>
      </c>
      <c r="D6" s="19" t="s">
        <v>0</v>
      </c>
      <c r="E6" s="20">
        <v>162</v>
      </c>
      <c r="F6" s="20">
        <v>109</v>
      </c>
      <c r="G6" s="21">
        <v>108</v>
      </c>
      <c r="H6" s="21">
        <v>106</v>
      </c>
      <c r="I6" s="21">
        <v>63</v>
      </c>
      <c r="J6" s="21"/>
      <c r="K6" s="22"/>
      <c r="L6" s="22"/>
      <c r="M6" s="22">
        <v>137</v>
      </c>
      <c r="N6" s="22">
        <v>124</v>
      </c>
      <c r="O6" s="22">
        <v>104</v>
      </c>
      <c r="P6" s="22">
        <v>107</v>
      </c>
      <c r="Q6" s="22">
        <v>100</v>
      </c>
      <c r="R6" s="22">
        <v>114</v>
      </c>
      <c r="S6" s="22">
        <v>92</v>
      </c>
      <c r="T6" s="22"/>
      <c r="U6" s="22"/>
      <c r="V6" s="22">
        <v>115</v>
      </c>
      <c r="W6" s="22">
        <v>104</v>
      </c>
      <c r="X6" s="22">
        <v>95</v>
      </c>
    </row>
    <row r="7" spans="2:24" x14ac:dyDescent="0.25">
      <c r="B7" s="111"/>
      <c r="C7" s="18" t="s">
        <v>18</v>
      </c>
      <c r="D7" s="19" t="s">
        <v>0</v>
      </c>
      <c r="E7" s="20"/>
      <c r="F7" s="20"/>
      <c r="G7" s="21"/>
      <c r="H7" s="21"/>
      <c r="I7" s="21"/>
      <c r="J7" s="21"/>
      <c r="K7" s="22"/>
      <c r="L7" s="22"/>
      <c r="M7" s="22">
        <v>116</v>
      </c>
      <c r="N7" s="22">
        <v>106</v>
      </c>
      <c r="O7" s="22">
        <v>94</v>
      </c>
      <c r="P7" s="22">
        <v>102</v>
      </c>
      <c r="Q7" s="22">
        <v>97</v>
      </c>
      <c r="R7" s="22">
        <v>136</v>
      </c>
      <c r="S7" s="22"/>
      <c r="T7" s="22"/>
      <c r="U7" s="22"/>
      <c r="V7" s="22">
        <v>77</v>
      </c>
      <c r="W7" s="22">
        <v>58</v>
      </c>
      <c r="X7" s="22">
        <v>65</v>
      </c>
    </row>
    <row r="8" spans="2:24" x14ac:dyDescent="0.25">
      <c r="B8" s="111"/>
      <c r="C8" s="18" t="s">
        <v>19</v>
      </c>
      <c r="D8" s="19" t="s">
        <v>0</v>
      </c>
      <c r="E8" s="20"/>
      <c r="F8" s="20"/>
      <c r="G8" s="21"/>
      <c r="H8" s="21"/>
      <c r="I8" s="21"/>
      <c r="J8" s="21"/>
      <c r="K8" s="22"/>
      <c r="L8" s="22"/>
      <c r="M8" s="22"/>
      <c r="N8" s="22"/>
      <c r="O8" s="22"/>
      <c r="P8" s="22"/>
      <c r="Q8" s="22"/>
      <c r="R8" s="22"/>
      <c r="S8" s="22"/>
      <c r="T8" s="22"/>
      <c r="U8" s="22"/>
      <c r="V8" s="22">
        <v>125</v>
      </c>
      <c r="W8" s="22">
        <v>110</v>
      </c>
      <c r="X8" s="22">
        <v>120</v>
      </c>
    </row>
    <row r="9" spans="2:24" x14ac:dyDescent="0.25">
      <c r="B9" s="111"/>
      <c r="C9" s="18" t="s">
        <v>20</v>
      </c>
      <c r="D9" s="19" t="s">
        <v>0</v>
      </c>
      <c r="E9" s="20"/>
      <c r="F9" s="20">
        <v>77</v>
      </c>
      <c r="G9" s="21">
        <v>67</v>
      </c>
      <c r="H9" s="21">
        <v>115</v>
      </c>
      <c r="I9" s="21">
        <v>118</v>
      </c>
      <c r="J9" s="21">
        <v>101</v>
      </c>
      <c r="K9" s="22">
        <v>87</v>
      </c>
      <c r="L9" s="22">
        <v>54</v>
      </c>
      <c r="M9" s="22">
        <v>77</v>
      </c>
      <c r="N9" s="22">
        <v>78</v>
      </c>
      <c r="O9" s="22">
        <v>84</v>
      </c>
      <c r="P9" s="22">
        <v>93</v>
      </c>
      <c r="Q9" s="22">
        <v>93</v>
      </c>
      <c r="R9" s="22">
        <v>76</v>
      </c>
      <c r="S9" s="22">
        <v>93</v>
      </c>
      <c r="T9" s="22">
        <v>84</v>
      </c>
      <c r="U9" s="22">
        <v>89</v>
      </c>
      <c r="V9" s="22">
        <v>93</v>
      </c>
      <c r="W9" s="22">
        <v>56</v>
      </c>
      <c r="X9" s="22"/>
    </row>
    <row r="10" spans="2:24" x14ac:dyDescent="0.25">
      <c r="B10" s="110" t="s">
        <v>8</v>
      </c>
      <c r="C10" s="18" t="s">
        <v>21</v>
      </c>
      <c r="D10" s="19" t="s">
        <v>0</v>
      </c>
      <c r="E10" s="20">
        <v>163</v>
      </c>
      <c r="F10" s="20">
        <v>126</v>
      </c>
      <c r="G10" s="21">
        <v>129</v>
      </c>
      <c r="H10" s="21">
        <v>132</v>
      </c>
      <c r="I10" s="21"/>
      <c r="J10" s="21">
        <v>123</v>
      </c>
      <c r="K10" s="22">
        <v>118</v>
      </c>
      <c r="L10" s="22">
        <v>121</v>
      </c>
      <c r="M10" s="22">
        <v>86</v>
      </c>
      <c r="N10" s="22"/>
      <c r="O10" s="22"/>
      <c r="P10" s="22"/>
      <c r="Q10" s="22"/>
      <c r="R10" s="22"/>
      <c r="S10" s="22"/>
      <c r="T10" s="22"/>
      <c r="U10" s="22"/>
      <c r="V10" s="22"/>
      <c r="W10" s="22"/>
      <c r="X10" s="22"/>
    </row>
    <row r="11" spans="2:24" x14ac:dyDescent="0.25">
      <c r="B11" s="111"/>
      <c r="C11" s="18" t="s">
        <v>22</v>
      </c>
      <c r="D11" s="19" t="s">
        <v>0</v>
      </c>
      <c r="E11" s="20">
        <v>139</v>
      </c>
      <c r="F11" s="20">
        <v>137</v>
      </c>
      <c r="G11" s="21">
        <v>130</v>
      </c>
      <c r="H11" s="21">
        <v>147</v>
      </c>
      <c r="I11" s="21">
        <v>136</v>
      </c>
      <c r="J11" s="21">
        <v>121</v>
      </c>
      <c r="K11" s="22">
        <v>99</v>
      </c>
      <c r="L11" s="22">
        <v>102</v>
      </c>
      <c r="M11" s="22">
        <v>89</v>
      </c>
      <c r="N11" s="22">
        <v>105</v>
      </c>
      <c r="O11" s="22">
        <v>81</v>
      </c>
      <c r="P11" s="22">
        <v>78</v>
      </c>
      <c r="Q11" s="22">
        <v>80</v>
      </c>
      <c r="R11" s="22">
        <v>80</v>
      </c>
      <c r="S11" s="22">
        <v>84</v>
      </c>
      <c r="T11" s="22">
        <v>89</v>
      </c>
      <c r="U11" s="22">
        <v>86</v>
      </c>
      <c r="V11" s="22">
        <v>84</v>
      </c>
      <c r="W11" s="22">
        <v>84</v>
      </c>
      <c r="X11" s="22">
        <v>72</v>
      </c>
    </row>
    <row r="12" spans="2:24" ht="25.5" x14ac:dyDescent="0.25">
      <c r="B12" s="35" t="s">
        <v>9</v>
      </c>
      <c r="C12" s="18" t="s">
        <v>23</v>
      </c>
      <c r="D12" s="19" t="s">
        <v>0</v>
      </c>
      <c r="E12" s="20">
        <v>169</v>
      </c>
      <c r="F12" s="20">
        <v>134</v>
      </c>
      <c r="G12" s="21">
        <v>127</v>
      </c>
      <c r="H12" s="21">
        <v>131</v>
      </c>
      <c r="I12" s="21">
        <v>139</v>
      </c>
      <c r="J12" s="21">
        <v>125</v>
      </c>
      <c r="K12" s="22">
        <v>119</v>
      </c>
      <c r="L12" s="22">
        <v>98</v>
      </c>
      <c r="M12" s="22"/>
      <c r="N12" s="22">
        <v>127</v>
      </c>
      <c r="O12" s="22"/>
      <c r="P12" s="22">
        <v>106</v>
      </c>
      <c r="Q12" s="22">
        <v>96</v>
      </c>
      <c r="R12" s="22">
        <v>113</v>
      </c>
      <c r="S12" s="22">
        <v>103</v>
      </c>
      <c r="T12" s="22">
        <v>77</v>
      </c>
      <c r="U12" s="22">
        <v>61</v>
      </c>
      <c r="V12" s="22">
        <v>80</v>
      </c>
      <c r="W12" s="22">
        <v>68</v>
      </c>
      <c r="X12" s="22">
        <v>68</v>
      </c>
    </row>
    <row r="13" spans="2:24" ht="25.5" x14ac:dyDescent="0.25">
      <c r="B13" s="35" t="s">
        <v>10</v>
      </c>
      <c r="C13" s="18" t="s">
        <v>24</v>
      </c>
      <c r="D13" s="19" t="s">
        <v>0</v>
      </c>
      <c r="E13" s="20">
        <v>81</v>
      </c>
      <c r="F13" s="20">
        <v>136</v>
      </c>
      <c r="G13" s="21">
        <v>143</v>
      </c>
      <c r="H13" s="21">
        <v>155</v>
      </c>
      <c r="I13" s="21">
        <v>149</v>
      </c>
      <c r="J13" s="21">
        <v>142</v>
      </c>
      <c r="K13" s="22">
        <v>125</v>
      </c>
      <c r="L13" s="22">
        <v>126</v>
      </c>
      <c r="M13" s="22"/>
      <c r="N13" s="22"/>
      <c r="O13" s="22"/>
      <c r="P13" s="22"/>
      <c r="Q13" s="22">
        <v>120</v>
      </c>
      <c r="R13" s="22">
        <v>116</v>
      </c>
      <c r="S13" s="22">
        <v>79</v>
      </c>
      <c r="T13" s="22">
        <v>92</v>
      </c>
      <c r="U13" s="22">
        <v>81</v>
      </c>
      <c r="V13" s="22">
        <v>98</v>
      </c>
      <c r="W13" s="22"/>
      <c r="X13" s="22">
        <v>92</v>
      </c>
    </row>
    <row r="14" spans="2:24" ht="25.5" x14ac:dyDescent="0.25">
      <c r="B14" s="35" t="s">
        <v>11</v>
      </c>
      <c r="C14" s="18" t="s">
        <v>25</v>
      </c>
      <c r="D14" s="19" t="s">
        <v>0</v>
      </c>
      <c r="E14" s="20">
        <v>97</v>
      </c>
      <c r="F14" s="20">
        <v>91</v>
      </c>
      <c r="G14" s="21">
        <v>97</v>
      </c>
      <c r="H14" s="21">
        <v>106</v>
      </c>
      <c r="I14" s="21">
        <v>101</v>
      </c>
      <c r="J14" s="21">
        <v>94</v>
      </c>
      <c r="K14" s="22">
        <v>90</v>
      </c>
      <c r="L14" s="22">
        <v>94</v>
      </c>
      <c r="M14" s="22">
        <v>73</v>
      </c>
      <c r="N14" s="22">
        <v>124</v>
      </c>
      <c r="O14" s="22">
        <v>110</v>
      </c>
      <c r="P14" s="22">
        <v>81</v>
      </c>
      <c r="Q14" s="22">
        <v>75</v>
      </c>
      <c r="R14" s="22">
        <v>72</v>
      </c>
      <c r="S14" s="22"/>
      <c r="T14" s="22">
        <v>100</v>
      </c>
      <c r="U14" s="22">
        <v>100</v>
      </c>
      <c r="V14" s="22">
        <v>92</v>
      </c>
      <c r="W14" s="22">
        <v>52</v>
      </c>
      <c r="X14" s="22">
        <v>48</v>
      </c>
    </row>
    <row r="15" spans="2:24" ht="25.5" x14ac:dyDescent="0.25">
      <c r="B15" s="35" t="s">
        <v>12</v>
      </c>
      <c r="C15" s="18" t="s">
        <v>26</v>
      </c>
      <c r="D15" s="19" t="s">
        <v>0</v>
      </c>
      <c r="E15" s="20">
        <v>89</v>
      </c>
      <c r="F15" s="20">
        <v>109</v>
      </c>
      <c r="G15" s="21">
        <v>114</v>
      </c>
      <c r="H15" s="21">
        <v>127</v>
      </c>
      <c r="I15" s="21">
        <v>130</v>
      </c>
      <c r="J15" s="21">
        <v>119</v>
      </c>
      <c r="K15" s="22"/>
      <c r="L15" s="22"/>
      <c r="M15" s="22"/>
      <c r="N15" s="22">
        <v>87</v>
      </c>
      <c r="O15" s="22">
        <v>82</v>
      </c>
      <c r="P15" s="22">
        <v>84</v>
      </c>
      <c r="Q15" s="22">
        <v>83</v>
      </c>
      <c r="R15" s="22">
        <v>82</v>
      </c>
      <c r="S15" s="22"/>
      <c r="T15" s="22">
        <v>116</v>
      </c>
      <c r="U15" s="22">
        <v>96</v>
      </c>
      <c r="V15" s="22">
        <v>105</v>
      </c>
      <c r="W15" s="22">
        <v>92</v>
      </c>
      <c r="X15" s="22">
        <v>45</v>
      </c>
    </row>
    <row r="16" spans="2:24" x14ac:dyDescent="0.25">
      <c r="B16" s="110" t="s">
        <v>13</v>
      </c>
      <c r="C16" s="18" t="s">
        <v>27</v>
      </c>
      <c r="D16" s="19" t="s">
        <v>0</v>
      </c>
      <c r="E16" s="20">
        <v>175</v>
      </c>
      <c r="F16" s="20">
        <v>135</v>
      </c>
      <c r="G16" s="21">
        <v>130</v>
      </c>
      <c r="H16" s="21">
        <v>134</v>
      </c>
      <c r="I16" s="21">
        <v>132</v>
      </c>
      <c r="J16" s="21">
        <v>112</v>
      </c>
      <c r="K16" s="22">
        <v>120</v>
      </c>
      <c r="L16" s="22">
        <v>108</v>
      </c>
      <c r="M16" s="22">
        <v>115</v>
      </c>
      <c r="N16" s="22">
        <v>117</v>
      </c>
      <c r="O16" s="22"/>
      <c r="P16" s="22">
        <v>118</v>
      </c>
      <c r="Q16" s="22">
        <v>107</v>
      </c>
      <c r="R16" s="22">
        <v>115</v>
      </c>
      <c r="S16" s="22">
        <v>103</v>
      </c>
      <c r="T16" s="22">
        <v>97</v>
      </c>
      <c r="U16" s="22">
        <v>83</v>
      </c>
      <c r="V16" s="22">
        <v>119</v>
      </c>
      <c r="W16" s="22">
        <v>110</v>
      </c>
      <c r="X16" s="22"/>
    </row>
    <row r="17" spans="2:24" x14ac:dyDescent="0.25">
      <c r="B17" s="111"/>
      <c r="C17" s="18" t="s">
        <v>28</v>
      </c>
      <c r="D17" s="19" t="s">
        <v>0</v>
      </c>
      <c r="E17" s="20">
        <v>163</v>
      </c>
      <c r="F17" s="20">
        <v>137</v>
      </c>
      <c r="G17" s="21">
        <v>135</v>
      </c>
      <c r="H17" s="21">
        <v>114</v>
      </c>
      <c r="I17" s="21">
        <v>141</v>
      </c>
      <c r="J17" s="21">
        <v>128</v>
      </c>
      <c r="K17" s="22">
        <v>130</v>
      </c>
      <c r="L17" s="22">
        <v>127</v>
      </c>
      <c r="M17" s="22"/>
      <c r="N17" s="22"/>
      <c r="O17" s="22"/>
      <c r="P17" s="22">
        <v>133</v>
      </c>
      <c r="Q17" s="22">
        <v>124</v>
      </c>
      <c r="R17" s="22">
        <v>122</v>
      </c>
      <c r="S17" s="22">
        <v>104</v>
      </c>
      <c r="T17" s="22">
        <v>101</v>
      </c>
      <c r="U17" s="22">
        <v>87</v>
      </c>
      <c r="V17" s="22">
        <v>96</v>
      </c>
      <c r="W17" s="22">
        <v>88</v>
      </c>
      <c r="X17" s="22">
        <v>87</v>
      </c>
    </row>
    <row r="18" spans="2:24" ht="25.5" x14ac:dyDescent="0.25">
      <c r="B18" s="35" t="s">
        <v>14</v>
      </c>
      <c r="C18" s="18" t="s">
        <v>29</v>
      </c>
      <c r="D18" s="19" t="s">
        <v>0</v>
      </c>
      <c r="E18" s="20"/>
      <c r="F18" s="20">
        <v>115</v>
      </c>
      <c r="G18" s="20">
        <v>120</v>
      </c>
      <c r="H18" s="20">
        <v>123</v>
      </c>
      <c r="I18" s="21">
        <v>122</v>
      </c>
      <c r="J18" s="21">
        <v>106</v>
      </c>
      <c r="K18" s="22">
        <v>94</v>
      </c>
      <c r="L18" s="22">
        <v>82</v>
      </c>
      <c r="M18" s="22">
        <v>95</v>
      </c>
      <c r="N18" s="22"/>
      <c r="O18" s="22"/>
      <c r="P18" s="22"/>
      <c r="Q18" s="22"/>
      <c r="R18" s="22"/>
      <c r="S18" s="22">
        <v>121</v>
      </c>
      <c r="T18" s="22">
        <v>119</v>
      </c>
      <c r="U18" s="22">
        <v>80</v>
      </c>
      <c r="V18" s="22">
        <v>102</v>
      </c>
      <c r="W18" s="22">
        <v>107</v>
      </c>
      <c r="X18" s="22">
        <v>106</v>
      </c>
    </row>
    <row r="19" spans="2:24" ht="25.5" x14ac:dyDescent="0.25">
      <c r="B19" s="35" t="s">
        <v>57</v>
      </c>
      <c r="C19" s="69" t="s">
        <v>58</v>
      </c>
      <c r="D19" s="19" t="s">
        <v>0</v>
      </c>
      <c r="E19" s="3"/>
      <c r="F19" s="3"/>
      <c r="G19" s="3"/>
      <c r="H19" s="3"/>
      <c r="I19" s="3"/>
      <c r="J19" s="3"/>
      <c r="K19" s="3"/>
      <c r="L19" s="3"/>
      <c r="M19" s="3"/>
      <c r="N19" s="3"/>
      <c r="O19" s="3"/>
      <c r="P19" s="3"/>
      <c r="Q19" s="3"/>
      <c r="R19" s="3"/>
      <c r="S19" s="22">
        <v>97</v>
      </c>
      <c r="T19" s="22">
        <v>109</v>
      </c>
      <c r="U19" s="22">
        <v>100</v>
      </c>
      <c r="V19" s="22">
        <v>120</v>
      </c>
      <c r="W19" s="22">
        <v>112</v>
      </c>
      <c r="X19" s="22">
        <v>100</v>
      </c>
    </row>
    <row r="20" spans="2:24" ht="25.5" x14ac:dyDescent="0.25">
      <c r="B20" s="35" t="s">
        <v>59</v>
      </c>
      <c r="C20" s="69" t="s">
        <v>60</v>
      </c>
      <c r="D20" s="19" t="s">
        <v>0</v>
      </c>
      <c r="E20" s="3"/>
      <c r="F20" s="3"/>
      <c r="G20" s="3"/>
      <c r="H20" s="3"/>
      <c r="I20" s="3"/>
      <c r="J20" s="3"/>
      <c r="K20" s="3"/>
      <c r="L20" s="3"/>
      <c r="M20" s="3"/>
      <c r="N20" s="3"/>
      <c r="O20" s="3"/>
      <c r="P20" s="3"/>
      <c r="Q20" s="3"/>
      <c r="R20" s="3"/>
      <c r="S20" s="22">
        <v>133</v>
      </c>
      <c r="T20" s="22">
        <v>133</v>
      </c>
      <c r="U20" s="22"/>
      <c r="V20" s="22">
        <v>110</v>
      </c>
      <c r="W20" s="22">
        <v>99</v>
      </c>
      <c r="X20" s="22"/>
    </row>
    <row r="21" spans="2:24" ht="25.5" x14ac:dyDescent="0.25">
      <c r="B21" s="80" t="s">
        <v>61</v>
      </c>
      <c r="C21" s="81" t="s">
        <v>62</v>
      </c>
      <c r="D21" s="82" t="s">
        <v>0</v>
      </c>
      <c r="E21" s="83"/>
      <c r="F21" s="83"/>
      <c r="G21" s="83"/>
      <c r="H21" s="83"/>
      <c r="I21" s="83"/>
      <c r="J21" s="83"/>
      <c r="K21" s="83"/>
      <c r="L21" s="83"/>
      <c r="M21" s="83"/>
      <c r="N21" s="83"/>
      <c r="O21" s="83"/>
      <c r="P21" s="83"/>
      <c r="Q21" s="83"/>
      <c r="R21" s="83"/>
      <c r="S21" s="73"/>
      <c r="T21" s="73"/>
      <c r="U21" s="73"/>
      <c r="V21" s="73">
        <v>68</v>
      </c>
      <c r="W21" s="73">
        <v>75</v>
      </c>
      <c r="X21" s="73"/>
    </row>
    <row r="22" spans="2:24" ht="26.25" x14ac:dyDescent="0.25">
      <c r="B22" s="84" t="s">
        <v>65</v>
      </c>
      <c r="C22" s="69" t="s">
        <v>66</v>
      </c>
      <c r="D22" s="85" t="s">
        <v>67</v>
      </c>
      <c r="E22" s="3"/>
      <c r="F22" s="3"/>
      <c r="G22" s="3"/>
      <c r="H22" s="3"/>
      <c r="I22" s="3"/>
      <c r="J22" s="3"/>
      <c r="K22" s="3"/>
      <c r="L22" s="3"/>
      <c r="M22" s="3"/>
      <c r="N22" s="3"/>
      <c r="O22" s="3"/>
      <c r="P22" s="3"/>
      <c r="Q22" s="3"/>
      <c r="R22" s="3"/>
      <c r="S22" s="22"/>
      <c r="T22" s="22"/>
      <c r="U22" s="22"/>
      <c r="V22" s="22"/>
      <c r="W22" s="22">
        <v>107</v>
      </c>
      <c r="X22" s="22">
        <v>100</v>
      </c>
    </row>
    <row r="23" spans="2:24" ht="26.25" x14ac:dyDescent="0.25">
      <c r="B23" s="84" t="s">
        <v>68</v>
      </c>
      <c r="C23" s="69" t="s">
        <v>69</v>
      </c>
      <c r="D23" s="85" t="s">
        <v>67</v>
      </c>
      <c r="E23" s="3"/>
      <c r="F23" s="3"/>
      <c r="G23" s="3"/>
      <c r="H23" s="3"/>
      <c r="I23" s="3"/>
      <c r="J23" s="3"/>
      <c r="K23" s="3"/>
      <c r="L23" s="3"/>
      <c r="M23" s="3"/>
      <c r="N23" s="3"/>
      <c r="O23" s="3"/>
      <c r="P23" s="3"/>
      <c r="Q23" s="3"/>
      <c r="R23" s="3"/>
      <c r="S23" s="22"/>
      <c r="T23" s="22"/>
      <c r="U23" s="22"/>
      <c r="V23" s="22"/>
      <c r="W23" s="22">
        <v>110</v>
      </c>
      <c r="X23" s="22">
        <v>87</v>
      </c>
    </row>
    <row r="24" spans="2:24" ht="26.25" x14ac:dyDescent="0.25">
      <c r="B24" s="84" t="s">
        <v>70</v>
      </c>
      <c r="C24" s="69" t="s">
        <v>71</v>
      </c>
      <c r="D24" s="85" t="s">
        <v>67</v>
      </c>
      <c r="E24" s="3"/>
      <c r="F24" s="3"/>
      <c r="G24" s="3"/>
      <c r="H24" s="3"/>
      <c r="I24" s="3"/>
      <c r="J24" s="3"/>
      <c r="K24" s="3"/>
      <c r="L24" s="3"/>
      <c r="M24" s="3"/>
      <c r="N24" s="3"/>
      <c r="O24" s="3"/>
      <c r="P24" s="3"/>
      <c r="Q24" s="3"/>
      <c r="R24" s="3"/>
      <c r="S24" s="22"/>
      <c r="T24" s="22"/>
      <c r="U24" s="22"/>
      <c r="V24" s="22"/>
      <c r="W24" s="22"/>
      <c r="X24" s="22"/>
    </row>
    <row r="25" spans="2:24" ht="26.25" thickBot="1" x14ac:dyDescent="0.3">
      <c r="B25" s="7" t="s">
        <v>15</v>
      </c>
      <c r="C25" s="4"/>
    </row>
    <row r="26" spans="2:24" x14ac:dyDescent="0.25">
      <c r="B26" s="9" t="s">
        <v>4</v>
      </c>
      <c r="C26" s="10" t="s">
        <v>5</v>
      </c>
      <c r="D26" s="11"/>
      <c r="E26" s="1">
        <v>120</v>
      </c>
      <c r="F26" s="1">
        <v>120</v>
      </c>
      <c r="G26" s="1">
        <v>120</v>
      </c>
      <c r="H26" s="1">
        <v>120</v>
      </c>
      <c r="I26" s="1">
        <v>120</v>
      </c>
      <c r="J26" s="1">
        <v>120</v>
      </c>
      <c r="K26" s="1">
        <v>120</v>
      </c>
      <c r="L26" s="1">
        <v>120</v>
      </c>
      <c r="M26" s="1">
        <v>120</v>
      </c>
      <c r="N26" s="1">
        <v>120</v>
      </c>
      <c r="O26" s="1">
        <v>120</v>
      </c>
      <c r="P26" s="1">
        <v>120</v>
      </c>
      <c r="Q26" s="1">
        <v>120</v>
      </c>
      <c r="R26" s="1">
        <v>120</v>
      </c>
      <c r="S26" s="1">
        <v>120</v>
      </c>
      <c r="T26" s="1">
        <v>120</v>
      </c>
      <c r="U26" s="1">
        <v>120</v>
      </c>
      <c r="V26" s="1">
        <v>120</v>
      </c>
      <c r="W26" s="1">
        <v>120</v>
      </c>
      <c r="X26" s="2">
        <v>120</v>
      </c>
    </row>
    <row r="27" spans="2:24" x14ac:dyDescent="0.25">
      <c r="B27" s="12" t="s">
        <v>1</v>
      </c>
      <c r="C27" s="5" t="s">
        <v>6</v>
      </c>
      <c r="D27" s="3"/>
      <c r="E27" s="3">
        <f>AVERAGE(E5:E18)</f>
        <v>134.1</v>
      </c>
      <c r="F27" s="3">
        <f t="shared" ref="F27:R27" si="0">AVERAGE(F5:F18)</f>
        <v>117.58333333333333</v>
      </c>
      <c r="G27" s="3">
        <f t="shared" si="0"/>
        <v>115.5</v>
      </c>
      <c r="H27" s="3">
        <f t="shared" si="0"/>
        <v>125.83333333333333</v>
      </c>
      <c r="I27" s="3">
        <f t="shared" si="0"/>
        <v>122.18181818181819</v>
      </c>
      <c r="J27" s="3">
        <f t="shared" si="0"/>
        <v>116</v>
      </c>
      <c r="K27" s="3">
        <f t="shared" si="0"/>
        <v>103.1</v>
      </c>
      <c r="L27" s="3">
        <f t="shared" si="0"/>
        <v>102.9</v>
      </c>
      <c r="M27" s="3">
        <f t="shared" si="0"/>
        <v>96.222222222222229</v>
      </c>
      <c r="N27" s="3">
        <f t="shared" si="0"/>
        <v>105.22222222222223</v>
      </c>
      <c r="O27" s="3">
        <f t="shared" si="0"/>
        <v>94.428571428571431</v>
      </c>
      <c r="P27" s="3">
        <f t="shared" si="0"/>
        <v>100.6</v>
      </c>
      <c r="Q27" s="3">
        <f t="shared" si="0"/>
        <v>97.181818181818187</v>
      </c>
      <c r="R27" s="3">
        <f t="shared" si="0"/>
        <v>100.54545454545455</v>
      </c>
      <c r="S27" s="3">
        <f>AVERAGE(S5:S20)</f>
        <v>99.909090909090907</v>
      </c>
      <c r="T27" s="3">
        <f>AVERAGE(T5:T20)</f>
        <v>102.16666666666667</v>
      </c>
      <c r="U27" s="3">
        <f>AVERAGE(U5:U20)</f>
        <v>87.090909090909093</v>
      </c>
      <c r="V27" s="3">
        <f>AVERAGE(V5:V21)</f>
        <v>99.5</v>
      </c>
      <c r="W27" s="3">
        <f>AVERAGE(W5:W23)</f>
        <v>88.764705882352942</v>
      </c>
      <c r="X27" s="13">
        <f>AVERAGE(X5:X24)</f>
        <v>82.571428571428569</v>
      </c>
    </row>
    <row r="28" spans="2:24" x14ac:dyDescent="0.25">
      <c r="B28" s="12" t="s">
        <v>2</v>
      </c>
      <c r="C28" s="6">
        <v>0.1</v>
      </c>
      <c r="D28" s="3"/>
      <c r="E28" s="3">
        <f>PERCENTILE(E5:E18, 0.1)</f>
        <v>88.2</v>
      </c>
      <c r="F28" s="3">
        <f t="shared" ref="F28:R28" si="1">PERCENTILE(F5:F18, 0.1)</f>
        <v>92.4</v>
      </c>
      <c r="G28" s="3">
        <f t="shared" si="1"/>
        <v>87.1</v>
      </c>
      <c r="H28" s="3">
        <f t="shared" si="1"/>
        <v>106.8</v>
      </c>
      <c r="I28" s="3">
        <f t="shared" si="1"/>
        <v>101</v>
      </c>
      <c r="J28" s="3">
        <f t="shared" si="1"/>
        <v>101</v>
      </c>
      <c r="K28" s="3">
        <f t="shared" si="1"/>
        <v>83.199999999999989</v>
      </c>
      <c r="L28" s="3">
        <f t="shared" si="1"/>
        <v>79.199999999999989</v>
      </c>
      <c r="M28" s="3">
        <f t="shared" si="1"/>
        <v>76.2</v>
      </c>
      <c r="N28" s="3">
        <f t="shared" si="1"/>
        <v>78.8</v>
      </c>
      <c r="O28" s="3">
        <f t="shared" si="1"/>
        <v>81.599999999999994</v>
      </c>
      <c r="P28" s="3">
        <f t="shared" si="1"/>
        <v>80.7</v>
      </c>
      <c r="Q28" s="3">
        <f t="shared" si="1"/>
        <v>80</v>
      </c>
      <c r="R28" s="3">
        <f t="shared" si="1"/>
        <v>76</v>
      </c>
      <c r="S28" s="3">
        <f>PERCENTILE(S5:S20, 0.1)</f>
        <v>84</v>
      </c>
      <c r="T28" s="3">
        <f>PERCENTILE(T5:T20, 0.1)</f>
        <v>84.5</v>
      </c>
      <c r="U28" s="3">
        <f>PERCENTILE(U5:U20, 0.1)</f>
        <v>80</v>
      </c>
      <c r="V28" s="3">
        <f>PERCENTILE(V5:V21, 0.1)</f>
        <v>78.5</v>
      </c>
      <c r="W28" s="3">
        <f>PERCENTILE(W5:W23, 0.1)</f>
        <v>57.2</v>
      </c>
      <c r="X28" s="13">
        <f>PERCENTILE(X5:X24, 0.1)</f>
        <v>53.099999999999994</v>
      </c>
    </row>
    <row r="29" spans="2:24" ht="15.75" thickBot="1" x14ac:dyDescent="0.3">
      <c r="B29" s="14" t="s">
        <v>3</v>
      </c>
      <c r="C29" s="15">
        <v>0.9</v>
      </c>
      <c r="D29" s="16"/>
      <c r="E29" s="16">
        <f>PERCENTILE(E5:E18, 0.9)</f>
        <v>169.6</v>
      </c>
      <c r="F29" s="16">
        <f t="shared" ref="F29:R29" si="2">PERCENTILE(F5:F18, 0.9)</f>
        <v>136.9</v>
      </c>
      <c r="G29" s="16">
        <f t="shared" si="2"/>
        <v>134.5</v>
      </c>
      <c r="H29" s="16">
        <f t="shared" si="2"/>
        <v>145.70000000000002</v>
      </c>
      <c r="I29" s="16">
        <f t="shared" si="2"/>
        <v>141</v>
      </c>
      <c r="J29" s="16">
        <f t="shared" si="2"/>
        <v>128</v>
      </c>
      <c r="K29" s="16">
        <f t="shared" si="2"/>
        <v>125.5</v>
      </c>
      <c r="L29" s="16">
        <f t="shared" si="2"/>
        <v>126.1</v>
      </c>
      <c r="M29" s="16">
        <f t="shared" si="2"/>
        <v>120.19999999999999</v>
      </c>
      <c r="N29" s="16">
        <f t="shared" si="2"/>
        <v>124.6</v>
      </c>
      <c r="O29" s="16">
        <f t="shared" si="2"/>
        <v>107.6</v>
      </c>
      <c r="P29" s="16">
        <f t="shared" si="2"/>
        <v>119.5</v>
      </c>
      <c r="Q29" s="16">
        <f t="shared" si="2"/>
        <v>120</v>
      </c>
      <c r="R29" s="16">
        <f t="shared" si="2"/>
        <v>122</v>
      </c>
      <c r="S29" s="16">
        <f>PERCENTILE(S5:S20, 0.9)</f>
        <v>121</v>
      </c>
      <c r="T29" s="16">
        <f>PERCENTILE(T5:T20, 0.9)</f>
        <v>118.7</v>
      </c>
      <c r="U29" s="16">
        <f>PERCENTILE(U5:U20, 0.9)</f>
        <v>100</v>
      </c>
      <c r="V29" s="16">
        <f>PERCENTILE(V5:V21, 0.9)</f>
        <v>119.5</v>
      </c>
      <c r="W29" s="16">
        <f>PERCENTILE(W5:W23, 0.9)</f>
        <v>110</v>
      </c>
      <c r="X29" s="17">
        <f>PERCENTILE(X5:X24, 0.9)</f>
        <v>104.2</v>
      </c>
    </row>
    <row r="32" spans="2:24" x14ac:dyDescent="0.25">
      <c r="B32" s="50" t="s">
        <v>54</v>
      </c>
    </row>
    <row r="33" spans="2:2" x14ac:dyDescent="0.25">
      <c r="B33" t="s">
        <v>55</v>
      </c>
    </row>
  </sheetData>
  <mergeCells count="3">
    <mergeCell ref="B5:B9"/>
    <mergeCell ref="B10:B11"/>
    <mergeCell ref="B16:B17"/>
  </mergeCells>
  <phoneticPr fontId="29" type="noConversion"/>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53"/>
  <sheetViews>
    <sheetView workbookViewId="0">
      <selection activeCell="F28" sqref="F28"/>
    </sheetView>
  </sheetViews>
  <sheetFormatPr defaultRowHeight="15" x14ac:dyDescent="0.25"/>
  <cols>
    <col min="1" max="1" width="21.28515625" customWidth="1"/>
    <col min="2" max="3" width="22.85546875" customWidth="1"/>
    <col min="4" max="4" width="20.42578125" customWidth="1"/>
    <col min="255" max="255" width="18.140625" customWidth="1"/>
    <col min="257" max="257" width="13.5703125" customWidth="1"/>
    <col min="274" max="274" width="12.28515625" customWidth="1"/>
    <col min="511" max="511" width="18.140625" customWidth="1"/>
    <col min="513" max="513" width="13.5703125" customWidth="1"/>
    <col min="530" max="530" width="12.28515625" customWidth="1"/>
    <col min="767" max="767" width="18.140625" customWidth="1"/>
    <col min="769" max="769" width="13.5703125" customWidth="1"/>
    <col min="786" max="786" width="12.28515625" customWidth="1"/>
    <col min="1023" max="1023" width="18.140625" customWidth="1"/>
    <col min="1025" max="1025" width="13.5703125" customWidth="1"/>
    <col min="1042" max="1042" width="12.28515625" customWidth="1"/>
    <col min="1279" max="1279" width="18.140625" customWidth="1"/>
    <col min="1281" max="1281" width="13.5703125" customWidth="1"/>
    <col min="1298" max="1298" width="12.28515625" customWidth="1"/>
    <col min="1535" max="1535" width="18.140625" customWidth="1"/>
    <col min="1537" max="1537" width="13.5703125" customWidth="1"/>
    <col min="1554" max="1554" width="12.28515625" customWidth="1"/>
    <col min="1791" max="1791" width="18.140625" customWidth="1"/>
    <col min="1793" max="1793" width="13.5703125" customWidth="1"/>
    <col min="1810" max="1810" width="12.28515625" customWidth="1"/>
    <col min="2047" max="2047" width="18.140625" customWidth="1"/>
    <col min="2049" max="2049" width="13.5703125" customWidth="1"/>
    <col min="2066" max="2066" width="12.28515625" customWidth="1"/>
    <col min="2303" max="2303" width="18.140625" customWidth="1"/>
    <col min="2305" max="2305" width="13.5703125" customWidth="1"/>
    <col min="2322" max="2322" width="12.28515625" customWidth="1"/>
    <col min="2559" max="2559" width="18.140625" customWidth="1"/>
    <col min="2561" max="2561" width="13.5703125" customWidth="1"/>
    <col min="2578" max="2578" width="12.28515625" customWidth="1"/>
    <col min="2815" max="2815" width="18.140625" customWidth="1"/>
    <col min="2817" max="2817" width="13.5703125" customWidth="1"/>
    <col min="2834" max="2834" width="12.28515625" customWidth="1"/>
    <col min="3071" max="3071" width="18.140625" customWidth="1"/>
    <col min="3073" max="3073" width="13.5703125" customWidth="1"/>
    <col min="3090" max="3090" width="12.28515625" customWidth="1"/>
    <col min="3327" max="3327" width="18.140625" customWidth="1"/>
    <col min="3329" max="3329" width="13.5703125" customWidth="1"/>
    <col min="3346" max="3346" width="12.28515625" customWidth="1"/>
    <col min="3583" max="3583" width="18.140625" customWidth="1"/>
    <col min="3585" max="3585" width="13.5703125" customWidth="1"/>
    <col min="3602" max="3602" width="12.28515625" customWidth="1"/>
    <col min="3839" max="3839" width="18.140625" customWidth="1"/>
    <col min="3841" max="3841" width="13.5703125" customWidth="1"/>
    <col min="3858" max="3858" width="12.28515625" customWidth="1"/>
    <col min="4095" max="4095" width="18.140625" customWidth="1"/>
    <col min="4097" max="4097" width="13.5703125" customWidth="1"/>
    <col min="4114" max="4114" width="12.28515625" customWidth="1"/>
    <col min="4351" max="4351" width="18.140625" customWidth="1"/>
    <col min="4353" max="4353" width="13.5703125" customWidth="1"/>
    <col min="4370" max="4370" width="12.28515625" customWidth="1"/>
    <col min="4607" max="4607" width="18.140625" customWidth="1"/>
    <col min="4609" max="4609" width="13.5703125" customWidth="1"/>
    <col min="4626" max="4626" width="12.28515625" customWidth="1"/>
    <col min="4863" max="4863" width="18.140625" customWidth="1"/>
    <col min="4865" max="4865" width="13.5703125" customWidth="1"/>
    <col min="4882" max="4882" width="12.28515625" customWidth="1"/>
    <col min="5119" max="5119" width="18.140625" customWidth="1"/>
    <col min="5121" max="5121" width="13.5703125" customWidth="1"/>
    <col min="5138" max="5138" width="12.28515625" customWidth="1"/>
    <col min="5375" max="5375" width="18.140625" customWidth="1"/>
    <col min="5377" max="5377" width="13.5703125" customWidth="1"/>
    <col min="5394" max="5394" width="12.28515625" customWidth="1"/>
    <col min="5631" max="5631" width="18.140625" customWidth="1"/>
    <col min="5633" max="5633" width="13.5703125" customWidth="1"/>
    <col min="5650" max="5650" width="12.28515625" customWidth="1"/>
    <col min="5887" max="5887" width="18.140625" customWidth="1"/>
    <col min="5889" max="5889" width="13.5703125" customWidth="1"/>
    <col min="5906" max="5906" width="12.28515625" customWidth="1"/>
    <col min="6143" max="6143" width="18.140625" customWidth="1"/>
    <col min="6145" max="6145" width="13.5703125" customWidth="1"/>
    <col min="6162" max="6162" width="12.28515625" customWidth="1"/>
    <col min="6399" max="6399" width="18.140625" customWidth="1"/>
    <col min="6401" max="6401" width="13.5703125" customWidth="1"/>
    <col min="6418" max="6418" width="12.28515625" customWidth="1"/>
    <col min="6655" max="6655" width="18.140625" customWidth="1"/>
    <col min="6657" max="6657" width="13.5703125" customWidth="1"/>
    <col min="6674" max="6674" width="12.28515625" customWidth="1"/>
    <col min="6911" max="6911" width="18.140625" customWidth="1"/>
    <col min="6913" max="6913" width="13.5703125" customWidth="1"/>
    <col min="6930" max="6930" width="12.28515625" customWidth="1"/>
    <col min="7167" max="7167" width="18.140625" customWidth="1"/>
    <col min="7169" max="7169" width="13.5703125" customWidth="1"/>
    <col min="7186" max="7186" width="12.28515625" customWidth="1"/>
    <col min="7423" max="7423" width="18.140625" customWidth="1"/>
    <col min="7425" max="7425" width="13.5703125" customWidth="1"/>
    <col min="7442" max="7442" width="12.28515625" customWidth="1"/>
    <col min="7679" max="7679" width="18.140625" customWidth="1"/>
    <col min="7681" max="7681" width="13.5703125" customWidth="1"/>
    <col min="7698" max="7698" width="12.28515625" customWidth="1"/>
    <col min="7935" max="7935" width="18.140625" customWidth="1"/>
    <col min="7937" max="7937" width="13.5703125" customWidth="1"/>
    <col min="7954" max="7954" width="12.28515625" customWidth="1"/>
    <col min="8191" max="8191" width="18.140625" customWidth="1"/>
    <col min="8193" max="8193" width="13.5703125" customWidth="1"/>
    <col min="8210" max="8210" width="12.28515625" customWidth="1"/>
    <col min="8447" max="8447" width="18.140625" customWidth="1"/>
    <col min="8449" max="8449" width="13.5703125" customWidth="1"/>
    <col min="8466" max="8466" width="12.28515625" customWidth="1"/>
    <col min="8703" max="8703" width="18.140625" customWidth="1"/>
    <col min="8705" max="8705" width="13.5703125" customWidth="1"/>
    <col min="8722" max="8722" width="12.28515625" customWidth="1"/>
    <col min="8959" max="8959" width="18.140625" customWidth="1"/>
    <col min="8961" max="8961" width="13.5703125" customWidth="1"/>
    <col min="8978" max="8978" width="12.28515625" customWidth="1"/>
    <col min="9215" max="9215" width="18.140625" customWidth="1"/>
    <col min="9217" max="9217" width="13.5703125" customWidth="1"/>
    <col min="9234" max="9234" width="12.28515625" customWidth="1"/>
    <col min="9471" max="9471" width="18.140625" customWidth="1"/>
    <col min="9473" max="9473" width="13.5703125" customWidth="1"/>
    <col min="9490" max="9490" width="12.28515625" customWidth="1"/>
    <col min="9727" max="9727" width="18.140625" customWidth="1"/>
    <col min="9729" max="9729" width="13.5703125" customWidth="1"/>
    <col min="9746" max="9746" width="12.28515625" customWidth="1"/>
    <col min="9983" max="9983" width="18.140625" customWidth="1"/>
    <col min="9985" max="9985" width="13.5703125" customWidth="1"/>
    <col min="10002" max="10002" width="12.28515625" customWidth="1"/>
    <col min="10239" max="10239" width="18.140625" customWidth="1"/>
    <col min="10241" max="10241" width="13.5703125" customWidth="1"/>
    <col min="10258" max="10258" width="12.28515625" customWidth="1"/>
    <col min="10495" max="10495" width="18.140625" customWidth="1"/>
    <col min="10497" max="10497" width="13.5703125" customWidth="1"/>
    <col min="10514" max="10514" width="12.28515625" customWidth="1"/>
    <col min="10751" max="10751" width="18.140625" customWidth="1"/>
    <col min="10753" max="10753" width="13.5703125" customWidth="1"/>
    <col min="10770" max="10770" width="12.28515625" customWidth="1"/>
    <col min="11007" max="11007" width="18.140625" customWidth="1"/>
    <col min="11009" max="11009" width="13.5703125" customWidth="1"/>
    <col min="11026" max="11026" width="12.28515625" customWidth="1"/>
    <col min="11263" max="11263" width="18.140625" customWidth="1"/>
    <col min="11265" max="11265" width="13.5703125" customWidth="1"/>
    <col min="11282" max="11282" width="12.28515625" customWidth="1"/>
    <col min="11519" max="11519" width="18.140625" customWidth="1"/>
    <col min="11521" max="11521" width="13.5703125" customWidth="1"/>
    <col min="11538" max="11538" width="12.28515625" customWidth="1"/>
    <col min="11775" max="11775" width="18.140625" customWidth="1"/>
    <col min="11777" max="11777" width="13.5703125" customWidth="1"/>
    <col min="11794" max="11794" width="12.28515625" customWidth="1"/>
    <col min="12031" max="12031" width="18.140625" customWidth="1"/>
    <col min="12033" max="12033" width="13.5703125" customWidth="1"/>
    <col min="12050" max="12050" width="12.28515625" customWidth="1"/>
    <col min="12287" max="12287" width="18.140625" customWidth="1"/>
    <col min="12289" max="12289" width="13.5703125" customWidth="1"/>
    <col min="12306" max="12306" width="12.28515625" customWidth="1"/>
    <col min="12543" max="12543" width="18.140625" customWidth="1"/>
    <col min="12545" max="12545" width="13.5703125" customWidth="1"/>
    <col min="12562" max="12562" width="12.28515625" customWidth="1"/>
    <col min="12799" max="12799" width="18.140625" customWidth="1"/>
    <col min="12801" max="12801" width="13.5703125" customWidth="1"/>
    <col min="12818" max="12818" width="12.28515625" customWidth="1"/>
    <col min="13055" max="13055" width="18.140625" customWidth="1"/>
    <col min="13057" max="13057" width="13.5703125" customWidth="1"/>
    <col min="13074" max="13074" width="12.28515625" customWidth="1"/>
    <col min="13311" max="13311" width="18.140625" customWidth="1"/>
    <col min="13313" max="13313" width="13.5703125" customWidth="1"/>
    <col min="13330" max="13330" width="12.28515625" customWidth="1"/>
    <col min="13567" max="13567" width="18.140625" customWidth="1"/>
    <col min="13569" max="13569" width="13.5703125" customWidth="1"/>
    <col min="13586" max="13586" width="12.28515625" customWidth="1"/>
    <col min="13823" max="13823" width="18.140625" customWidth="1"/>
    <col min="13825" max="13825" width="13.5703125" customWidth="1"/>
    <col min="13842" max="13842" width="12.28515625" customWidth="1"/>
    <col min="14079" max="14079" width="18.140625" customWidth="1"/>
    <col min="14081" max="14081" width="13.5703125" customWidth="1"/>
    <col min="14098" max="14098" width="12.28515625" customWidth="1"/>
    <col min="14335" max="14335" width="18.140625" customWidth="1"/>
    <col min="14337" max="14337" width="13.5703125" customWidth="1"/>
    <col min="14354" max="14354" width="12.28515625" customWidth="1"/>
    <col min="14591" max="14591" width="18.140625" customWidth="1"/>
    <col min="14593" max="14593" width="13.5703125" customWidth="1"/>
    <col min="14610" max="14610" width="12.28515625" customWidth="1"/>
    <col min="14847" max="14847" width="18.140625" customWidth="1"/>
    <col min="14849" max="14849" width="13.5703125" customWidth="1"/>
    <col min="14866" max="14866" width="12.28515625" customWidth="1"/>
    <col min="15103" max="15103" width="18.140625" customWidth="1"/>
    <col min="15105" max="15105" width="13.5703125" customWidth="1"/>
    <col min="15122" max="15122" width="12.28515625" customWidth="1"/>
    <col min="15359" max="15359" width="18.140625" customWidth="1"/>
    <col min="15361" max="15361" width="13.5703125" customWidth="1"/>
    <col min="15378" max="15378" width="12.28515625" customWidth="1"/>
    <col min="15615" max="15615" width="18.140625" customWidth="1"/>
    <col min="15617" max="15617" width="13.5703125" customWidth="1"/>
    <col min="15634" max="15634" width="12.28515625" customWidth="1"/>
    <col min="15871" max="15871" width="18.140625" customWidth="1"/>
    <col min="15873" max="15873" width="13.5703125" customWidth="1"/>
    <col min="15890" max="15890" width="12.28515625" customWidth="1"/>
    <col min="16127" max="16127" width="18.140625" customWidth="1"/>
    <col min="16129" max="16129" width="13.5703125" customWidth="1"/>
    <col min="16146" max="16146" width="12.28515625" customWidth="1"/>
  </cols>
  <sheetData>
    <row r="1" spans="1:24" ht="26.25" x14ac:dyDescent="0.4">
      <c r="A1" s="49" t="s">
        <v>51</v>
      </c>
      <c r="B1" s="23"/>
      <c r="C1" s="23"/>
    </row>
    <row r="2" spans="1:24" ht="15.75" x14ac:dyDescent="0.25">
      <c r="A2" s="49" t="s">
        <v>52</v>
      </c>
      <c r="B2" s="24"/>
      <c r="C2" s="24"/>
    </row>
    <row r="3" spans="1:24" ht="15.75" thickBot="1" x14ac:dyDescent="0.3">
      <c r="A3" s="25"/>
      <c r="B3" s="25"/>
      <c r="C3" s="25"/>
    </row>
    <row r="4" spans="1:24" ht="60.75" thickBot="1" x14ac:dyDescent="0.3">
      <c r="A4" s="87" t="s">
        <v>30</v>
      </c>
      <c r="B4" s="88" t="s">
        <v>63</v>
      </c>
      <c r="C4" s="88" t="s">
        <v>64</v>
      </c>
      <c r="D4" s="89" t="s">
        <v>32</v>
      </c>
      <c r="E4" s="90">
        <v>2004</v>
      </c>
      <c r="F4" s="90">
        <v>2005</v>
      </c>
      <c r="G4" s="90">
        <v>2006</v>
      </c>
      <c r="H4" s="90">
        <v>2007</v>
      </c>
      <c r="I4" s="91">
        <v>2008</v>
      </c>
      <c r="J4" s="91">
        <v>2009</v>
      </c>
      <c r="K4" s="90">
        <v>2010</v>
      </c>
      <c r="L4" s="90">
        <v>2011</v>
      </c>
      <c r="M4" s="90">
        <v>2012</v>
      </c>
      <c r="N4" s="90">
        <v>2013</v>
      </c>
      <c r="O4" s="90">
        <v>2014</v>
      </c>
      <c r="P4" s="90">
        <v>2015</v>
      </c>
      <c r="Q4" s="90">
        <v>2016</v>
      </c>
      <c r="R4" s="90">
        <v>2017</v>
      </c>
      <c r="S4" s="90">
        <v>2018</v>
      </c>
      <c r="T4" s="90">
        <v>2019</v>
      </c>
      <c r="U4" s="90">
        <v>2020</v>
      </c>
      <c r="V4" s="90">
        <v>2021</v>
      </c>
      <c r="W4" s="90">
        <v>2022</v>
      </c>
      <c r="X4" s="92">
        <v>2023</v>
      </c>
    </row>
    <row r="5" spans="1:24" ht="25.5" x14ac:dyDescent="0.25">
      <c r="A5" s="93" t="s">
        <v>7</v>
      </c>
      <c r="B5" s="94">
        <v>506926</v>
      </c>
      <c r="C5" s="95">
        <v>526502</v>
      </c>
      <c r="D5" s="38" t="s">
        <v>33</v>
      </c>
      <c r="E5" s="94">
        <v>2</v>
      </c>
      <c r="F5" s="94">
        <v>18.5</v>
      </c>
      <c r="G5" s="94">
        <v>8.33</v>
      </c>
      <c r="H5" s="94">
        <v>18</v>
      </c>
      <c r="I5" s="96">
        <v>13.67</v>
      </c>
      <c r="J5" s="96">
        <v>10</v>
      </c>
      <c r="K5" s="94">
        <v>0</v>
      </c>
      <c r="L5" s="94">
        <v>17</v>
      </c>
      <c r="M5" s="94">
        <v>16</v>
      </c>
      <c r="N5" s="94">
        <v>9.25</v>
      </c>
      <c r="O5" s="97">
        <v>1</v>
      </c>
      <c r="P5" s="97">
        <v>3.75</v>
      </c>
      <c r="Q5" s="97">
        <v>0.75</v>
      </c>
      <c r="R5" s="97">
        <v>12</v>
      </c>
      <c r="S5" s="97">
        <v>1</v>
      </c>
      <c r="T5" s="97">
        <v>2</v>
      </c>
      <c r="U5" s="97">
        <v>0</v>
      </c>
      <c r="V5" s="97">
        <v>12.5</v>
      </c>
      <c r="W5" s="97">
        <v>6</v>
      </c>
      <c r="X5" s="98">
        <v>6.25</v>
      </c>
    </row>
    <row r="6" spans="1:24" ht="25.5" x14ac:dyDescent="0.25">
      <c r="A6" s="99" t="s">
        <v>8</v>
      </c>
      <c r="B6" s="26">
        <v>55108</v>
      </c>
      <c r="C6" s="77">
        <v>48463</v>
      </c>
      <c r="D6" s="27" t="s">
        <v>33</v>
      </c>
      <c r="E6" s="26">
        <v>35.5</v>
      </c>
      <c r="F6" s="26">
        <v>94</v>
      </c>
      <c r="G6" s="26">
        <v>55.5</v>
      </c>
      <c r="H6" s="26">
        <v>76.5</v>
      </c>
      <c r="I6" s="28">
        <v>72</v>
      </c>
      <c r="J6" s="28">
        <v>27.5</v>
      </c>
      <c r="K6" s="26">
        <v>12.5</v>
      </c>
      <c r="L6" s="26">
        <v>13.5</v>
      </c>
      <c r="M6" s="26">
        <v>0.5</v>
      </c>
      <c r="N6" s="26">
        <v>1</v>
      </c>
      <c r="O6" s="22">
        <v>0</v>
      </c>
      <c r="P6" s="22">
        <v>0</v>
      </c>
      <c r="Q6" s="22">
        <v>0</v>
      </c>
      <c r="R6" s="22">
        <v>0</v>
      </c>
      <c r="S6" s="22">
        <v>0</v>
      </c>
      <c r="T6" s="22">
        <v>0</v>
      </c>
      <c r="U6" s="22">
        <v>0</v>
      </c>
      <c r="V6" s="22">
        <v>0</v>
      </c>
      <c r="W6" s="22">
        <v>0</v>
      </c>
      <c r="X6" s="56">
        <v>0</v>
      </c>
    </row>
    <row r="7" spans="1:24" ht="25.5" x14ac:dyDescent="0.25">
      <c r="A7" s="100" t="s">
        <v>9</v>
      </c>
      <c r="B7" s="26">
        <v>86580</v>
      </c>
      <c r="C7" s="77">
        <v>84770</v>
      </c>
      <c r="D7" s="27" t="s">
        <v>33</v>
      </c>
      <c r="E7" s="26">
        <v>67</v>
      </c>
      <c r="F7" s="26">
        <v>113</v>
      </c>
      <c r="G7" s="26">
        <v>45</v>
      </c>
      <c r="H7" s="26">
        <v>47</v>
      </c>
      <c r="I7" s="29">
        <v>66</v>
      </c>
      <c r="J7" s="29">
        <v>34</v>
      </c>
      <c r="K7" s="26">
        <v>20</v>
      </c>
      <c r="L7" s="26">
        <v>0</v>
      </c>
      <c r="M7" s="26">
        <v>0</v>
      </c>
      <c r="N7" s="26">
        <v>43</v>
      </c>
      <c r="O7" s="22"/>
      <c r="P7" s="22">
        <v>17</v>
      </c>
      <c r="Q7" s="22">
        <v>0</v>
      </c>
      <c r="R7" s="22">
        <v>14</v>
      </c>
      <c r="S7" s="22">
        <v>0</v>
      </c>
      <c r="T7" s="22">
        <v>0</v>
      </c>
      <c r="U7" s="22">
        <v>0</v>
      </c>
      <c r="V7" s="22">
        <v>0</v>
      </c>
      <c r="W7" s="22">
        <v>0</v>
      </c>
      <c r="X7" s="56">
        <v>0</v>
      </c>
    </row>
    <row r="8" spans="1:24" ht="25.5" x14ac:dyDescent="0.25">
      <c r="A8" s="100" t="s">
        <v>10</v>
      </c>
      <c r="B8" s="26">
        <v>105484</v>
      </c>
      <c r="C8" s="77">
        <v>98104</v>
      </c>
      <c r="D8" s="27" t="s">
        <v>33</v>
      </c>
      <c r="E8" s="26">
        <v>0</v>
      </c>
      <c r="F8" s="26">
        <v>67</v>
      </c>
      <c r="G8" s="26">
        <v>98</v>
      </c>
      <c r="H8" s="26">
        <v>124</v>
      </c>
      <c r="I8" s="28">
        <v>125</v>
      </c>
      <c r="J8" s="28">
        <v>94</v>
      </c>
      <c r="K8" s="26">
        <v>41</v>
      </c>
      <c r="L8" s="26">
        <v>42</v>
      </c>
      <c r="M8" s="26"/>
      <c r="N8" s="26"/>
      <c r="O8" s="22"/>
      <c r="P8" s="22"/>
      <c r="Q8" s="22">
        <v>25</v>
      </c>
      <c r="R8" s="22">
        <v>20</v>
      </c>
      <c r="S8" s="22">
        <v>0</v>
      </c>
      <c r="T8" s="22">
        <v>0</v>
      </c>
      <c r="U8" s="22">
        <v>0</v>
      </c>
      <c r="V8" s="22">
        <v>1</v>
      </c>
      <c r="W8" s="22"/>
      <c r="X8" s="56">
        <v>0</v>
      </c>
    </row>
    <row r="9" spans="1:24" ht="25.5" x14ac:dyDescent="0.25">
      <c r="A9" s="100" t="s">
        <v>11</v>
      </c>
      <c r="B9" s="26">
        <v>38092</v>
      </c>
      <c r="C9" s="77">
        <v>31602</v>
      </c>
      <c r="D9" s="27" t="s">
        <v>33</v>
      </c>
      <c r="E9" s="26">
        <v>1</v>
      </c>
      <c r="F9" s="26">
        <v>0</v>
      </c>
      <c r="G9" s="26">
        <v>0</v>
      </c>
      <c r="H9" s="26">
        <v>8</v>
      </c>
      <c r="I9" s="28">
        <v>1</v>
      </c>
      <c r="J9" s="28">
        <v>0</v>
      </c>
      <c r="K9" s="26">
        <v>0</v>
      </c>
      <c r="L9" s="26">
        <v>0</v>
      </c>
      <c r="M9" s="26">
        <v>0</v>
      </c>
      <c r="N9" s="26">
        <v>38</v>
      </c>
      <c r="O9" s="22">
        <v>7</v>
      </c>
      <c r="P9" s="22">
        <v>0</v>
      </c>
      <c r="Q9" s="22">
        <v>0</v>
      </c>
      <c r="R9" s="22">
        <v>0</v>
      </c>
      <c r="S9" s="22"/>
      <c r="T9" s="22">
        <v>0</v>
      </c>
      <c r="U9" s="22">
        <v>0</v>
      </c>
      <c r="V9" s="22">
        <v>0</v>
      </c>
      <c r="W9" s="22">
        <v>0</v>
      </c>
      <c r="X9" s="56">
        <v>0</v>
      </c>
    </row>
    <row r="10" spans="1:24" ht="25.5" x14ac:dyDescent="0.25">
      <c r="A10" s="100" t="s">
        <v>12</v>
      </c>
      <c r="B10" s="26">
        <v>30138</v>
      </c>
      <c r="C10" s="77">
        <v>39669</v>
      </c>
      <c r="D10" s="27" t="s">
        <v>33</v>
      </c>
      <c r="E10" s="26">
        <v>0</v>
      </c>
      <c r="F10" s="26">
        <v>10</v>
      </c>
      <c r="G10" s="26">
        <v>9</v>
      </c>
      <c r="H10" s="26">
        <v>38</v>
      </c>
      <c r="I10" s="28">
        <v>57</v>
      </c>
      <c r="J10" s="28">
        <v>20</v>
      </c>
      <c r="K10" s="26"/>
      <c r="L10" s="26"/>
      <c r="M10" s="26"/>
      <c r="N10" s="26">
        <v>0</v>
      </c>
      <c r="O10" s="22">
        <v>0</v>
      </c>
      <c r="P10" s="22">
        <v>0</v>
      </c>
      <c r="Q10" s="22">
        <v>0</v>
      </c>
      <c r="R10" s="22">
        <v>0</v>
      </c>
      <c r="S10" s="22"/>
      <c r="T10" s="22">
        <v>12</v>
      </c>
      <c r="U10" s="22">
        <v>0</v>
      </c>
      <c r="V10" s="22">
        <v>0</v>
      </c>
      <c r="W10" s="22">
        <v>0</v>
      </c>
      <c r="X10" s="56">
        <v>0</v>
      </c>
    </row>
    <row r="11" spans="1:24" ht="25.5" x14ac:dyDescent="0.25">
      <c r="A11" s="99" t="s">
        <v>13</v>
      </c>
      <c r="B11" s="26">
        <v>95385</v>
      </c>
      <c r="C11" s="77">
        <v>85164</v>
      </c>
      <c r="D11" s="27" t="s">
        <v>33</v>
      </c>
      <c r="E11" s="26">
        <v>92</v>
      </c>
      <c r="F11" s="26">
        <v>118</v>
      </c>
      <c r="G11" s="26">
        <v>64.5</v>
      </c>
      <c r="H11" s="26">
        <v>38.5</v>
      </c>
      <c r="I11" s="28">
        <v>76.5</v>
      </c>
      <c r="J11" s="28">
        <v>31.5</v>
      </c>
      <c r="K11" s="26">
        <v>40.5</v>
      </c>
      <c r="L11" s="26">
        <v>24</v>
      </c>
      <c r="M11" s="26">
        <v>13</v>
      </c>
      <c r="N11" s="26">
        <v>14</v>
      </c>
      <c r="O11" s="22"/>
      <c r="P11" s="22">
        <v>46</v>
      </c>
      <c r="Q11" s="22">
        <v>20</v>
      </c>
      <c r="R11" s="22">
        <v>22</v>
      </c>
      <c r="S11" s="22">
        <v>0</v>
      </c>
      <c r="T11" s="22">
        <v>0</v>
      </c>
      <c r="U11" s="22">
        <v>0</v>
      </c>
      <c r="V11" s="22">
        <v>11</v>
      </c>
      <c r="W11" s="22">
        <v>1.5</v>
      </c>
      <c r="X11" s="56">
        <v>0</v>
      </c>
    </row>
    <row r="12" spans="1:24" ht="25.5" x14ac:dyDescent="0.25">
      <c r="A12" s="100" t="s">
        <v>14</v>
      </c>
      <c r="B12" s="26">
        <v>38741</v>
      </c>
      <c r="C12" s="77">
        <v>35733</v>
      </c>
      <c r="D12" s="27" t="s">
        <v>33</v>
      </c>
      <c r="E12" s="26"/>
      <c r="F12" s="26"/>
      <c r="G12" s="26">
        <v>23</v>
      </c>
      <c r="H12" s="26">
        <v>35</v>
      </c>
      <c r="I12" s="28"/>
      <c r="J12" s="30">
        <v>5</v>
      </c>
      <c r="K12" s="26">
        <v>4</v>
      </c>
      <c r="L12" s="26"/>
      <c r="M12" s="26">
        <v>5</v>
      </c>
      <c r="N12" s="26"/>
      <c r="O12" s="22"/>
      <c r="P12" s="22"/>
      <c r="Q12" s="22"/>
      <c r="R12" s="22"/>
      <c r="S12" s="22">
        <v>28</v>
      </c>
      <c r="T12" s="22">
        <v>17</v>
      </c>
      <c r="U12" s="22">
        <v>0</v>
      </c>
      <c r="V12" s="22">
        <v>1</v>
      </c>
      <c r="W12" s="22">
        <v>3</v>
      </c>
      <c r="X12" s="56">
        <v>1</v>
      </c>
    </row>
    <row r="13" spans="1:24" ht="25.5" x14ac:dyDescent="0.25">
      <c r="A13" s="100" t="s">
        <v>57</v>
      </c>
      <c r="B13" s="47">
        <v>81042</v>
      </c>
      <c r="C13" s="77">
        <v>59770</v>
      </c>
      <c r="D13" s="27" t="s">
        <v>33</v>
      </c>
      <c r="E13" s="26"/>
      <c r="F13" s="26"/>
      <c r="G13" s="26"/>
      <c r="H13" s="26"/>
      <c r="I13" s="26"/>
      <c r="J13" s="26"/>
      <c r="K13" s="26"/>
      <c r="L13" s="26"/>
      <c r="M13" s="26"/>
      <c r="N13" s="26"/>
      <c r="O13" s="26"/>
      <c r="P13" s="26"/>
      <c r="Q13" s="26"/>
      <c r="R13" s="26"/>
      <c r="S13" s="26">
        <v>0</v>
      </c>
      <c r="T13" s="26">
        <v>1</v>
      </c>
      <c r="U13" s="26">
        <v>0</v>
      </c>
      <c r="V13" s="26">
        <v>23</v>
      </c>
      <c r="W13" s="26">
        <v>7</v>
      </c>
      <c r="X13" s="101">
        <v>0</v>
      </c>
    </row>
    <row r="14" spans="1:24" ht="25.5" x14ac:dyDescent="0.25">
      <c r="A14" s="100" t="s">
        <v>59</v>
      </c>
      <c r="B14" s="26">
        <v>54676</v>
      </c>
      <c r="C14" s="77">
        <v>49995</v>
      </c>
      <c r="D14" s="27" t="s">
        <v>33</v>
      </c>
      <c r="E14" s="3"/>
      <c r="F14" s="3"/>
      <c r="G14" s="3"/>
      <c r="H14" s="3"/>
      <c r="I14" s="3"/>
      <c r="J14" s="3"/>
      <c r="K14" s="3"/>
      <c r="L14" s="3"/>
      <c r="M14" s="3"/>
      <c r="N14" s="3"/>
      <c r="O14" s="22"/>
      <c r="P14" s="22"/>
      <c r="Q14" s="22"/>
      <c r="R14" s="22"/>
      <c r="S14" s="22">
        <v>79</v>
      </c>
      <c r="T14" s="22">
        <v>59</v>
      </c>
      <c r="U14" s="22"/>
      <c r="V14" s="22">
        <v>3</v>
      </c>
      <c r="W14" s="22">
        <v>0</v>
      </c>
      <c r="X14" s="56"/>
    </row>
    <row r="15" spans="1:24" ht="25.5" x14ac:dyDescent="0.25">
      <c r="A15" s="100" t="s">
        <v>61</v>
      </c>
      <c r="B15" s="26">
        <v>15685</v>
      </c>
      <c r="C15" s="77">
        <v>21582</v>
      </c>
      <c r="D15" s="27" t="s">
        <v>33</v>
      </c>
      <c r="E15" s="3"/>
      <c r="F15" s="3"/>
      <c r="G15" s="3"/>
      <c r="H15" s="3"/>
      <c r="I15" s="3"/>
      <c r="J15" s="3"/>
      <c r="K15" s="3"/>
      <c r="L15" s="3"/>
      <c r="M15" s="3"/>
      <c r="N15" s="3"/>
      <c r="O15" s="22"/>
      <c r="P15" s="22"/>
      <c r="Q15" s="22"/>
      <c r="R15" s="22"/>
      <c r="S15" s="22"/>
      <c r="T15" s="22"/>
      <c r="U15" s="22"/>
      <c r="V15" s="22">
        <v>0</v>
      </c>
      <c r="W15" s="22">
        <v>0</v>
      </c>
      <c r="X15" s="56"/>
    </row>
    <row r="16" spans="1:24" ht="26.25" x14ac:dyDescent="0.25">
      <c r="A16" s="86" t="s">
        <v>65</v>
      </c>
      <c r="B16" s="47"/>
      <c r="C16" s="77">
        <v>10890</v>
      </c>
      <c r="D16" s="27" t="s">
        <v>33</v>
      </c>
      <c r="E16" s="3"/>
      <c r="F16" s="3"/>
      <c r="G16" s="3"/>
      <c r="H16" s="3"/>
      <c r="I16" s="3"/>
      <c r="J16" s="3"/>
      <c r="K16" s="3"/>
      <c r="L16" s="3"/>
      <c r="M16" s="3"/>
      <c r="N16" s="3"/>
      <c r="O16" s="22"/>
      <c r="P16" s="22"/>
      <c r="Q16" s="22"/>
      <c r="R16" s="22"/>
      <c r="S16" s="22"/>
      <c r="T16" s="22"/>
      <c r="U16" s="22"/>
      <c r="V16" s="22"/>
      <c r="W16" s="22">
        <v>2</v>
      </c>
      <c r="X16" s="56">
        <v>0</v>
      </c>
    </row>
    <row r="17" spans="1:24" ht="26.25" x14ac:dyDescent="0.25">
      <c r="A17" s="86" t="s">
        <v>68</v>
      </c>
      <c r="B17" s="47"/>
      <c r="C17" s="77">
        <v>69025</v>
      </c>
      <c r="D17" s="27" t="s">
        <v>33</v>
      </c>
      <c r="E17" s="3"/>
      <c r="F17" s="3"/>
      <c r="G17" s="3"/>
      <c r="H17" s="3"/>
      <c r="I17" s="3"/>
      <c r="J17" s="3"/>
      <c r="K17" s="3"/>
      <c r="L17" s="3"/>
      <c r="M17" s="3"/>
      <c r="N17" s="3"/>
      <c r="O17" s="22"/>
      <c r="P17" s="22"/>
      <c r="Q17" s="22"/>
      <c r="R17" s="22"/>
      <c r="S17" s="22"/>
      <c r="T17" s="22"/>
      <c r="U17" s="22"/>
      <c r="V17" s="22"/>
      <c r="W17" s="22">
        <v>9</v>
      </c>
      <c r="X17" s="56">
        <v>0</v>
      </c>
    </row>
    <row r="18" spans="1:24" ht="27" thickBot="1" x14ac:dyDescent="0.3">
      <c r="A18" s="107" t="s">
        <v>70</v>
      </c>
      <c r="B18" s="108"/>
      <c r="C18" s="109">
        <v>51428</v>
      </c>
      <c r="D18" s="71" t="s">
        <v>33</v>
      </c>
      <c r="E18" s="83"/>
      <c r="F18" s="83"/>
      <c r="G18" s="83"/>
      <c r="H18" s="83"/>
      <c r="I18" s="83"/>
      <c r="J18" s="83"/>
      <c r="K18" s="83"/>
      <c r="L18" s="83"/>
      <c r="M18" s="83"/>
      <c r="N18" s="83"/>
      <c r="O18" s="73"/>
      <c r="P18" s="73"/>
      <c r="Q18" s="73"/>
      <c r="R18" s="73"/>
      <c r="S18" s="73"/>
      <c r="T18" s="73"/>
      <c r="U18" s="73"/>
      <c r="V18" s="73"/>
      <c r="W18" s="73"/>
      <c r="X18" s="74"/>
    </row>
    <row r="19" spans="1:24" ht="27" thickBot="1" x14ac:dyDescent="0.3">
      <c r="A19" s="102" t="s">
        <v>45</v>
      </c>
      <c r="B19" s="103">
        <f>SUM(B5:B15)</f>
        <v>1107857</v>
      </c>
      <c r="C19" s="103">
        <f>SUM(C5:C15)</f>
        <v>1081354</v>
      </c>
      <c r="D19" s="104"/>
      <c r="E19" s="105">
        <f>AVERAGE(E5:E15)</f>
        <v>28.214285714285715</v>
      </c>
      <c r="F19" s="105">
        <f t="shared" ref="F19:V19" si="0">AVERAGE(F5:F15)</f>
        <v>60.071428571428569</v>
      </c>
      <c r="G19" s="105">
        <f t="shared" si="0"/>
        <v>37.916249999999998</v>
      </c>
      <c r="H19" s="105">
        <f t="shared" si="0"/>
        <v>48.125</v>
      </c>
      <c r="I19" s="105">
        <f t="shared" si="0"/>
        <v>58.738571428571433</v>
      </c>
      <c r="J19" s="105">
        <f t="shared" si="0"/>
        <v>27.75</v>
      </c>
      <c r="K19" s="105">
        <f t="shared" si="0"/>
        <v>16.857142857142858</v>
      </c>
      <c r="L19" s="105">
        <f t="shared" si="0"/>
        <v>16.083333333333332</v>
      </c>
      <c r="M19" s="105">
        <f t="shared" si="0"/>
        <v>5.75</v>
      </c>
      <c r="N19" s="105">
        <f t="shared" si="0"/>
        <v>17.541666666666668</v>
      </c>
      <c r="O19" s="105">
        <f t="shared" si="0"/>
        <v>2</v>
      </c>
      <c r="P19" s="105">
        <f t="shared" si="0"/>
        <v>11.125</v>
      </c>
      <c r="Q19" s="105">
        <f t="shared" si="0"/>
        <v>6.5357142857142856</v>
      </c>
      <c r="R19" s="105">
        <f t="shared" si="0"/>
        <v>9.7142857142857135</v>
      </c>
      <c r="S19" s="105">
        <f t="shared" si="0"/>
        <v>13.5</v>
      </c>
      <c r="T19" s="105">
        <f t="shared" si="0"/>
        <v>9.1</v>
      </c>
      <c r="U19" s="105">
        <f t="shared" si="0"/>
        <v>0</v>
      </c>
      <c r="V19" s="105">
        <f t="shared" si="0"/>
        <v>4.6818181818181817</v>
      </c>
      <c r="W19" s="105">
        <f>AVERAGE(W5:W17)</f>
        <v>2.375</v>
      </c>
      <c r="X19" s="106">
        <f>AVERAGE(X5:X18)</f>
        <v>0.65909090909090906</v>
      </c>
    </row>
    <row r="21" spans="1:24" ht="18.75" customHeight="1" thickBot="1" x14ac:dyDescent="0.3"/>
    <row r="22" spans="1:24" x14ac:dyDescent="0.25">
      <c r="A22" s="36"/>
      <c r="C22" s="37"/>
      <c r="D22" s="38"/>
      <c r="E22" s="39">
        <v>2004</v>
      </c>
      <c r="F22" s="39">
        <v>2005</v>
      </c>
      <c r="G22" s="39">
        <v>2006</v>
      </c>
      <c r="H22" s="39">
        <v>2007</v>
      </c>
      <c r="I22" s="40">
        <v>2008</v>
      </c>
      <c r="J22" s="40">
        <v>2009</v>
      </c>
      <c r="K22" s="39">
        <v>2010</v>
      </c>
      <c r="L22" s="39">
        <v>2011</v>
      </c>
      <c r="M22" s="39">
        <v>2012</v>
      </c>
      <c r="N22" s="39">
        <v>2013</v>
      </c>
      <c r="O22" s="62">
        <v>2014</v>
      </c>
      <c r="P22" s="62">
        <v>2015</v>
      </c>
      <c r="Q22" s="62">
        <v>2016</v>
      </c>
      <c r="R22" s="62">
        <v>2017</v>
      </c>
      <c r="S22" s="62">
        <v>2018</v>
      </c>
      <c r="T22" s="62">
        <v>2019</v>
      </c>
      <c r="U22" s="62">
        <v>2020</v>
      </c>
      <c r="V22" s="62">
        <v>2021</v>
      </c>
      <c r="W22" s="62">
        <v>2022</v>
      </c>
      <c r="X22" s="63">
        <v>2023</v>
      </c>
    </row>
    <row r="23" spans="1:24" x14ac:dyDescent="0.25">
      <c r="A23" s="34"/>
      <c r="C23" s="48" t="s">
        <v>46</v>
      </c>
      <c r="D23" s="27" t="s">
        <v>35</v>
      </c>
      <c r="E23" s="26">
        <f>B6+B7+B11</f>
        <v>237073</v>
      </c>
      <c r="F23" s="26">
        <f>B6+B7+B8+B11</f>
        <v>342557</v>
      </c>
      <c r="G23" s="26">
        <f>B6+B7+B8+B11</f>
        <v>342557</v>
      </c>
      <c r="H23" s="26">
        <f>B6+B7+B8+B10+B11+B12</f>
        <v>411436</v>
      </c>
      <c r="I23" s="26">
        <f>B6+B7+B8+B10+B11</f>
        <v>372695</v>
      </c>
      <c r="J23" s="26">
        <f>B6+B7+B8+B11</f>
        <v>342557</v>
      </c>
      <c r="K23" s="26">
        <f>B8+B11</f>
        <v>200869</v>
      </c>
      <c r="L23" s="26">
        <f>B8</f>
        <v>105484</v>
      </c>
      <c r="M23" s="26">
        <v>0</v>
      </c>
      <c r="N23" s="26">
        <f>B7+B9</f>
        <v>124672</v>
      </c>
      <c r="O23" s="22">
        <v>0</v>
      </c>
      <c r="P23" s="22">
        <f>B11</f>
        <v>95385</v>
      </c>
      <c r="Q23" s="22">
        <v>0</v>
      </c>
      <c r="R23" s="22">
        <v>0</v>
      </c>
      <c r="S23" s="22">
        <f>B12+B14</f>
        <v>93417</v>
      </c>
      <c r="T23" s="22">
        <f>B14</f>
        <v>54676</v>
      </c>
      <c r="U23" s="22">
        <v>0</v>
      </c>
      <c r="V23" s="22">
        <v>0</v>
      </c>
      <c r="W23" s="22">
        <v>0</v>
      </c>
      <c r="X23" s="56">
        <v>0</v>
      </c>
    </row>
    <row r="24" spans="1:24" ht="15.75" thickBot="1" x14ac:dyDescent="0.3">
      <c r="A24" s="34"/>
      <c r="C24" s="70" t="s">
        <v>47</v>
      </c>
      <c r="D24" s="71" t="s">
        <v>34</v>
      </c>
      <c r="E24" s="72">
        <f>SUM(B5:B12)-B12</f>
        <v>917713</v>
      </c>
      <c r="F24" s="72">
        <f>SUM(B5:B12)-B12</f>
        <v>917713</v>
      </c>
      <c r="G24" s="72">
        <f>SUM(B5:B12)</f>
        <v>956454</v>
      </c>
      <c r="H24" s="72">
        <f>SUM(B5:B12)</f>
        <v>956454</v>
      </c>
      <c r="I24" s="72">
        <f>SUM(B5:B12)-B12</f>
        <v>917713</v>
      </c>
      <c r="J24" s="72">
        <f>SUM(B5:B12)</f>
        <v>956454</v>
      </c>
      <c r="K24" s="72">
        <f>SUM(B5:B12)-B10</f>
        <v>926316</v>
      </c>
      <c r="L24" s="72">
        <f>SUM(B5:B12)-B10-B12</f>
        <v>887575</v>
      </c>
      <c r="M24" s="72">
        <f>SUM(B5:B12)-B8-B10</f>
        <v>820832</v>
      </c>
      <c r="N24" s="72">
        <f>SUM(B5:B12)-B8-B12</f>
        <v>812229</v>
      </c>
      <c r="O24" s="73">
        <f>SUM(B5:B12)-B7-B8-B11-B12</f>
        <v>630264</v>
      </c>
      <c r="P24" s="73">
        <f>SUM(B5:B12)-B8-B12</f>
        <v>812229</v>
      </c>
      <c r="Q24" s="73">
        <f>SUM(B5:B11)</f>
        <v>917713</v>
      </c>
      <c r="R24" s="73">
        <f>SUM(B5:B11)</f>
        <v>917713</v>
      </c>
      <c r="S24" s="73">
        <f>SUM(B5:B14)-B9-B10</f>
        <v>1023942</v>
      </c>
      <c r="T24" s="73">
        <f>B19-B15</f>
        <v>1092172</v>
      </c>
      <c r="U24" s="73">
        <f>B19-B15</f>
        <v>1092172</v>
      </c>
      <c r="V24" s="73">
        <f>C19</f>
        <v>1081354</v>
      </c>
      <c r="W24" s="73">
        <f>C5+C6+C7+C9+C10+C11+C12+C13+C14+C15+C16+C17</f>
        <v>1063165</v>
      </c>
      <c r="X24" s="74">
        <f>C5+C6+C7+C8+C9+C10+C11+C12+C13+C16+C17</f>
        <v>1089692</v>
      </c>
    </row>
    <row r="25" spans="1:24" ht="45.75" thickBot="1" x14ac:dyDescent="0.3">
      <c r="A25" s="34"/>
      <c r="C25" s="75" t="s">
        <v>48</v>
      </c>
      <c r="D25" s="76" t="s">
        <v>36</v>
      </c>
      <c r="E25" s="78">
        <f t="shared" ref="E25:U25" si="1">E23/E24*100</f>
        <v>25.833021870671985</v>
      </c>
      <c r="F25" s="78">
        <f t="shared" si="1"/>
        <v>37.327247189480808</v>
      </c>
      <c r="G25" s="78">
        <f t="shared" si="1"/>
        <v>35.815313648121084</v>
      </c>
      <c r="H25" s="78">
        <f t="shared" si="1"/>
        <v>43.016810008636064</v>
      </c>
      <c r="I25" s="78">
        <f t="shared" si="1"/>
        <v>40.611280432989396</v>
      </c>
      <c r="J25" s="78">
        <f t="shared" si="1"/>
        <v>35.815313648121084</v>
      </c>
      <c r="K25" s="78">
        <f t="shared" si="1"/>
        <v>21.684716662564398</v>
      </c>
      <c r="L25" s="78">
        <f t="shared" si="1"/>
        <v>11.884516801397064</v>
      </c>
      <c r="M25" s="78">
        <f t="shared" si="1"/>
        <v>0</v>
      </c>
      <c r="N25" s="78">
        <f t="shared" si="1"/>
        <v>15.349365757686565</v>
      </c>
      <c r="O25" s="78">
        <f t="shared" si="1"/>
        <v>0</v>
      </c>
      <c r="P25" s="78">
        <f t="shared" si="1"/>
        <v>11.74360925305548</v>
      </c>
      <c r="Q25" s="78">
        <f t="shared" si="1"/>
        <v>0</v>
      </c>
      <c r="R25" s="78">
        <f t="shared" si="1"/>
        <v>0</v>
      </c>
      <c r="S25" s="78">
        <f t="shared" si="1"/>
        <v>9.1232706540018871</v>
      </c>
      <c r="T25" s="78">
        <f t="shared" si="1"/>
        <v>5.0061711891533571</v>
      </c>
      <c r="U25" s="78">
        <f t="shared" si="1"/>
        <v>0</v>
      </c>
      <c r="V25" s="78">
        <f t="shared" ref="V25:X25" si="2">V23/V24*100</f>
        <v>0</v>
      </c>
      <c r="W25" s="78">
        <f t="shared" si="2"/>
        <v>0</v>
      </c>
      <c r="X25" s="79">
        <f t="shared" si="2"/>
        <v>0</v>
      </c>
    </row>
    <row r="26" spans="1:24" x14ac:dyDescent="0.25">
      <c r="C26" s="52" t="s">
        <v>38</v>
      </c>
      <c r="D26" s="53" t="s">
        <v>37</v>
      </c>
      <c r="E26" s="54">
        <f>(B8+B10)/E24*100</f>
        <v>14.778258562317411</v>
      </c>
      <c r="F26" s="54">
        <f>B9/F24*100</f>
        <v>4.1507530131969359</v>
      </c>
      <c r="G26" s="55">
        <f>B9/G24*100</f>
        <v>3.9826274969836497</v>
      </c>
      <c r="H26" s="54">
        <v>0</v>
      </c>
      <c r="I26" s="54">
        <v>0</v>
      </c>
      <c r="J26" s="54">
        <f>B9/J24*100</f>
        <v>3.9826274969836497</v>
      </c>
      <c r="K26" s="54">
        <f>(B5+B9)/K24*100</f>
        <v>58.837157082464294</v>
      </c>
      <c r="L26" s="54">
        <f>(B7+B9)/L24*100</f>
        <v>14.046362279244008</v>
      </c>
      <c r="M26" s="54">
        <f>(B6+B7+B9)/M24*100</f>
        <v>21.902167556820395</v>
      </c>
      <c r="N26" s="54">
        <f>B10/N24*100</f>
        <v>3.7105299121306925</v>
      </c>
      <c r="O26" s="58">
        <f>(B6+B10)/O24*100</f>
        <v>13.525443306297044</v>
      </c>
      <c r="P26" s="58">
        <f>(B6+B9+B10)/P24*100</f>
        <v>15.185126362146637</v>
      </c>
      <c r="Q26" s="58">
        <f>(B6+B7+B9+B10)/Q24*100</f>
        <v>22.874035782428713</v>
      </c>
      <c r="R26" s="58">
        <f>(B6+B9+B10)/R24*100</f>
        <v>13.439713723135666</v>
      </c>
      <c r="S26" s="58">
        <f>(B6+B7+B8+B11+B13)/S24*100</f>
        <v>41.36943303429296</v>
      </c>
      <c r="T26" s="58">
        <f>(B6+B7+B8+B9+B11)/T24*100</f>
        <v>34.852477448606997</v>
      </c>
      <c r="U26" s="58">
        <v>100</v>
      </c>
      <c r="V26" s="58">
        <f>(C6+C7+C9+C10+C15)/V24*100</f>
        <v>20.907676856977456</v>
      </c>
      <c r="W26" s="58">
        <f>(C6+C7+C9+C10+C14+C15)/W24*100</f>
        <v>25.967841304030888</v>
      </c>
      <c r="X26" s="60">
        <f>(C6+C7+C8+C9+C10+C11+C13+C16+C17)/X24*100</f>
        <v>48.404227983687129</v>
      </c>
    </row>
    <row r="27" spans="1:24" x14ac:dyDescent="0.25">
      <c r="C27" s="42" t="s">
        <v>40</v>
      </c>
      <c r="D27" s="32" t="s">
        <v>39</v>
      </c>
      <c r="E27" s="31">
        <f>(B5+B9)/E24*100</f>
        <v>59.388719567010604</v>
      </c>
      <c r="F27" s="31">
        <f>(B5+B10)/F24*100</f>
        <v>58.521999797322252</v>
      </c>
      <c r="G27" s="33">
        <f>(B5+B10+B12)/G24*100</f>
        <v>60.20205885489527</v>
      </c>
      <c r="H27" s="31">
        <f>(B5+B9)/H24*100</f>
        <v>56.983189991363936</v>
      </c>
      <c r="I27" s="31">
        <f>B9/I24*100</f>
        <v>4.1507530131969359</v>
      </c>
      <c r="J27" s="31">
        <f>(B5+B10+B12)/J24*100</f>
        <v>60.20205885489527</v>
      </c>
      <c r="K27" s="31">
        <f>(B6+B7+B12)/K24*100</f>
        <v>19.478126254971308</v>
      </c>
      <c r="L27" s="31">
        <f>(B5+B6+B11)/L24*100</f>
        <v>74.069120919358937</v>
      </c>
      <c r="M27" s="31">
        <f>(B5+B11+B12)/M24*100</f>
        <v>78.097832443179598</v>
      </c>
      <c r="N27" s="31">
        <f>(B5+B6+B11)/N24*100</f>
        <v>80.940104330182749</v>
      </c>
      <c r="O27" s="59">
        <f>(B5+B9)/O24*100</f>
        <v>86.474556693702951</v>
      </c>
      <c r="P27" s="59">
        <f>(B5+B7)/P24*100</f>
        <v>73.071264384797885</v>
      </c>
      <c r="Q27" s="59">
        <f>(B5+B8+B11)/Q24*100</f>
        <v>77.12596421757128</v>
      </c>
      <c r="R27" s="59">
        <f>(B5+B7+B8+B11)/R24*100</f>
        <v>86.560286276864346</v>
      </c>
      <c r="S27" s="59">
        <f>B5/S24*100</f>
        <v>49.507296311705154</v>
      </c>
      <c r="T27" s="59">
        <f>(B5+B10+B12+B13)/T24*100</f>
        <v>60.141351362239647</v>
      </c>
      <c r="U27" s="59">
        <v>0</v>
      </c>
      <c r="V27" s="59">
        <f>(C5+C8+C11+C12+C13+C14)/V24*100</f>
        <v>79.092323143022554</v>
      </c>
      <c r="W27" s="59">
        <f>(C5+C11+C12+C13+C16+C17)/W24*100</f>
        <v>74.032158695969102</v>
      </c>
      <c r="X27" s="61">
        <f>(C5+C12)/X24*100</f>
        <v>51.595772016312871</v>
      </c>
    </row>
    <row r="28" spans="1:24" x14ac:dyDescent="0.25">
      <c r="C28" s="42" t="s">
        <v>42</v>
      </c>
      <c r="D28" s="32" t="s">
        <v>41</v>
      </c>
      <c r="E28" s="31">
        <f>B6/E24*100</f>
        <v>6.0049274664301366</v>
      </c>
      <c r="F28" s="31">
        <v>0</v>
      </c>
      <c r="G28" s="33">
        <f>B7/G24*100</f>
        <v>9.0521865139358511</v>
      </c>
      <c r="H28" s="31">
        <f>(B7+B10+B11+B12)/H24*100</f>
        <v>26.226457310022226</v>
      </c>
      <c r="I28" s="31">
        <v>0</v>
      </c>
      <c r="J28" s="31">
        <f>(B6+B7+B11)/J24*100</f>
        <v>24.786659891641417</v>
      </c>
      <c r="K28" s="31">
        <f>(B8+B11)/K24*100</f>
        <v>21.684716662564398</v>
      </c>
      <c r="L28" s="31">
        <f>B8/L24*100</f>
        <v>11.884516801397064</v>
      </c>
      <c r="M28" s="26">
        <v>0</v>
      </c>
      <c r="N28" s="31">
        <f>(B7+B9)/N24*100</f>
        <v>15.349365757686565</v>
      </c>
      <c r="O28" s="22">
        <v>0</v>
      </c>
      <c r="P28" s="59">
        <f>B11/P24*100</f>
        <v>11.74360925305548</v>
      </c>
      <c r="Q28" s="59">
        <v>0</v>
      </c>
      <c r="R28" s="59">
        <v>0</v>
      </c>
      <c r="S28" s="59">
        <f>B12/S24*100</f>
        <v>3.7835150819089365</v>
      </c>
      <c r="T28" s="59">
        <v>0</v>
      </c>
      <c r="U28" s="59">
        <v>0</v>
      </c>
      <c r="V28" s="59">
        <v>0</v>
      </c>
      <c r="W28" s="59">
        <v>0</v>
      </c>
      <c r="X28" s="61">
        <v>0</v>
      </c>
    </row>
    <row r="29" spans="1:24" ht="15.75" thickBot="1" x14ac:dyDescent="0.3">
      <c r="C29" s="43" t="s">
        <v>44</v>
      </c>
      <c r="D29" s="44" t="s">
        <v>43</v>
      </c>
      <c r="E29" s="41">
        <f>(B7+B11)/E24*100</f>
        <v>19.828094404241849</v>
      </c>
      <c r="F29" s="41">
        <f>(B6+B7+B8+B11)/F24*100</f>
        <v>37.327247189480808</v>
      </c>
      <c r="G29" s="45">
        <f>(B6+B8+B11)/G24*100</f>
        <v>26.763127134185225</v>
      </c>
      <c r="H29" s="41">
        <f>(B6+B8)/H24*100</f>
        <v>16.790352698613837</v>
      </c>
      <c r="I29" s="41">
        <f>(B6+B7+B8+B10+B11)/I24*100</f>
        <v>40.611280432989396</v>
      </c>
      <c r="J29" s="41">
        <f>B8/J24*100</f>
        <v>11.028653756479663</v>
      </c>
      <c r="K29" s="41">
        <v>0</v>
      </c>
      <c r="L29" s="41">
        <v>0</v>
      </c>
      <c r="M29" s="46">
        <v>0</v>
      </c>
      <c r="N29" s="46">
        <v>0</v>
      </c>
      <c r="O29" s="57">
        <v>0</v>
      </c>
      <c r="P29" s="57">
        <v>0</v>
      </c>
      <c r="Q29" s="57">
        <v>0</v>
      </c>
      <c r="R29" s="57">
        <v>0</v>
      </c>
      <c r="S29" s="65">
        <f>B14/S24*100</f>
        <v>5.3397555720929502</v>
      </c>
      <c r="T29" s="65">
        <f>B14/T24*100</f>
        <v>5.0061711891533571</v>
      </c>
      <c r="U29" s="65">
        <v>0</v>
      </c>
      <c r="V29" s="65">
        <v>0</v>
      </c>
      <c r="W29" s="65">
        <v>0</v>
      </c>
      <c r="X29" s="66">
        <v>0</v>
      </c>
    </row>
    <row r="30" spans="1:24" x14ac:dyDescent="0.25">
      <c r="E30" s="64"/>
      <c r="F30" s="64"/>
      <c r="G30" s="64"/>
      <c r="H30" s="64"/>
      <c r="I30" s="64"/>
      <c r="J30" s="64"/>
      <c r="K30" s="64"/>
      <c r="L30" s="64"/>
      <c r="M30" s="64"/>
      <c r="N30" s="64"/>
      <c r="O30" s="64"/>
      <c r="P30" s="64"/>
      <c r="Q30" s="64"/>
      <c r="R30" s="64"/>
      <c r="S30" s="64"/>
      <c r="T30" s="64"/>
      <c r="U30" s="64"/>
      <c r="V30" s="64"/>
      <c r="W30" s="64"/>
      <c r="X30" s="64"/>
    </row>
    <row r="52" spans="1:1" x14ac:dyDescent="0.25">
      <c r="A52" s="50" t="s">
        <v>53</v>
      </c>
    </row>
    <row r="53" spans="1:1" x14ac:dyDescent="0.25">
      <c r="A53" s="51" t="s">
        <v>56</v>
      </c>
    </row>
  </sheetData>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O3  concentration</vt:lpstr>
      <vt:lpstr>O3 % of population</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Aneta Donevska</dc:creator>
  <cp:lastModifiedBy>Dusko Janjic</cp:lastModifiedBy>
  <dcterms:created xsi:type="dcterms:W3CDTF">2013-04-30T08:12:33Z</dcterms:created>
  <dcterms:modified xsi:type="dcterms:W3CDTF">2024-12-05T14:33:44Z</dcterms:modified>
</cp:coreProperties>
</file>